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FY 2020\Negotiations FY20\MEA\"/>
    </mc:Choice>
  </mc:AlternateContent>
  <bookViews>
    <workbookView xWindow="0" yWindow="0" windowWidth="28800" windowHeight="13125" activeTab="9"/>
  </bookViews>
  <sheets>
    <sheet name="Comments" sheetId="15" r:id="rId1"/>
    <sheet name="Summary" sheetId="12" r:id="rId2"/>
    <sheet name="SY19Current" sheetId="2" state="hidden" r:id="rId3"/>
    <sheet name="SY19 (Scenario #1)" sheetId="3" state="hidden" r:id="rId4"/>
    <sheet name="SY19" sheetId="16" r:id="rId5"/>
    <sheet name="FY20" sheetId="5" r:id="rId6"/>
    <sheet name="FY21" sheetId="8" r:id="rId7"/>
    <sheet name="FY22" sheetId="13" r:id="rId8"/>
    <sheet name="FY23" sheetId="14" r:id="rId9"/>
    <sheet name="Raise" sheetId="17" r:id="rId10"/>
  </sheets>
  <definedNames>
    <definedName name="_xlnm.Print_Area" localSheetId="5">'FY20'!$A$33:$H$60</definedName>
    <definedName name="_xlnm.Print_Area" localSheetId="6">'FY21'!$A$33:$G$59</definedName>
    <definedName name="_xlnm.Print_Area" localSheetId="7">'FY22'!$A$35:$G$59</definedName>
    <definedName name="_xlnm.Print_Area" localSheetId="8">'FY23'!$A$35:$G$59</definedName>
    <definedName name="_xlnm.Print_Area" localSheetId="4">'SY19'!$A$33:$H$59</definedName>
    <definedName name="_xlnm.Print_Area" localSheetId="3">'SY19 (Scenario #1)'!$A$1:$J$93</definedName>
    <definedName name="_xlnm.Print_Titles" localSheetId="9">Raise!$1:$3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2" i="14" l="1"/>
  <c r="H92" i="13"/>
  <c r="W122" i="17"/>
  <c r="W121" i="17"/>
  <c r="W120" i="17"/>
  <c r="W119" i="17"/>
  <c r="W118" i="17"/>
  <c r="W117" i="17"/>
  <c r="W116" i="17"/>
  <c r="W115" i="17"/>
  <c r="W114" i="17"/>
  <c r="W113" i="17"/>
  <c r="W112" i="17"/>
  <c r="W111" i="17"/>
  <c r="W110" i="17"/>
  <c r="W109" i="17"/>
  <c r="W108" i="17"/>
  <c r="W102" i="17"/>
  <c r="W101" i="17"/>
  <c r="W100" i="17"/>
  <c r="W99" i="17"/>
  <c r="W98" i="17"/>
  <c r="W97" i="17"/>
  <c r="W96" i="17"/>
  <c r="W95" i="17"/>
  <c r="W94" i="17"/>
  <c r="W93" i="17"/>
  <c r="W92" i="17"/>
  <c r="W91" i="17"/>
  <c r="W90" i="17"/>
  <c r="W89" i="17"/>
  <c r="W88" i="17"/>
  <c r="W82" i="17"/>
  <c r="W81" i="17"/>
  <c r="W80" i="17"/>
  <c r="W79" i="17"/>
  <c r="W78" i="17"/>
  <c r="W77" i="17"/>
  <c r="W76" i="17"/>
  <c r="W75" i="17"/>
  <c r="W74" i="17"/>
  <c r="W73" i="17"/>
  <c r="W72" i="17"/>
  <c r="W71" i="17"/>
  <c r="W70" i="17"/>
  <c r="W69" i="17"/>
  <c r="W68" i="17"/>
  <c r="W62" i="17"/>
  <c r="W61" i="17"/>
  <c r="W60" i="17"/>
  <c r="W59" i="17"/>
  <c r="W58" i="17"/>
  <c r="W57" i="17"/>
  <c r="W56" i="17"/>
  <c r="W55" i="17"/>
  <c r="W54" i="17"/>
  <c r="W53" i="17"/>
  <c r="W52" i="17"/>
  <c r="W51" i="17"/>
  <c r="W50" i="17"/>
  <c r="W49" i="17"/>
  <c r="W48" i="17"/>
  <c r="W42" i="17"/>
  <c r="W41" i="17"/>
  <c r="W40" i="17"/>
  <c r="W39" i="17"/>
  <c r="W38" i="17"/>
  <c r="W37" i="17"/>
  <c r="W36" i="17"/>
  <c r="W35" i="17"/>
  <c r="W34" i="17"/>
  <c r="W33" i="17"/>
  <c r="W32" i="17"/>
  <c r="W31" i="17"/>
  <c r="W30" i="17"/>
  <c r="W29" i="17"/>
  <c r="W28" i="17"/>
  <c r="W22" i="17"/>
  <c r="W21" i="17"/>
  <c r="W20" i="17"/>
  <c r="W19" i="17"/>
  <c r="W18" i="17"/>
  <c r="W17" i="17"/>
  <c r="W16" i="17"/>
  <c r="W15" i="17"/>
  <c r="W14" i="17"/>
  <c r="W13" i="17"/>
  <c r="W12" i="17"/>
  <c r="W11" i="17"/>
  <c r="W10" i="17"/>
  <c r="W9" i="17"/>
  <c r="W8" i="17"/>
  <c r="AG122" i="17"/>
  <c r="AG121" i="17"/>
  <c r="AG120" i="17"/>
  <c r="AG119" i="17"/>
  <c r="AG118" i="17"/>
  <c r="AG117" i="17"/>
  <c r="AG116" i="17"/>
  <c r="AG115" i="17"/>
  <c r="AG114" i="17"/>
  <c r="AG113" i="17"/>
  <c r="AG112" i="17"/>
  <c r="AG111" i="17"/>
  <c r="AG110" i="17"/>
  <c r="AG109" i="17"/>
  <c r="AG108" i="17"/>
  <c r="AG107" i="17"/>
  <c r="AG106" i="17"/>
  <c r="AG105" i="17"/>
  <c r="AG102" i="17"/>
  <c r="AG101" i="17"/>
  <c r="AG100" i="17"/>
  <c r="AG99" i="17"/>
  <c r="AG98" i="17"/>
  <c r="AG97" i="17"/>
  <c r="AG96" i="17"/>
  <c r="AG95" i="17"/>
  <c r="AG94" i="17"/>
  <c r="AG93" i="17"/>
  <c r="AG92" i="17"/>
  <c r="AG91" i="17"/>
  <c r="AG90" i="17"/>
  <c r="AG89" i="17"/>
  <c r="AG88" i="17"/>
  <c r="AG87" i="17"/>
  <c r="AG86" i="17"/>
  <c r="AG85" i="17"/>
  <c r="AG82" i="17"/>
  <c r="AG81" i="17"/>
  <c r="AG80" i="17"/>
  <c r="AG79" i="17"/>
  <c r="AG78" i="17"/>
  <c r="AG77" i="17"/>
  <c r="AG76" i="17"/>
  <c r="AG75" i="17"/>
  <c r="AG74" i="17"/>
  <c r="AG73" i="17"/>
  <c r="AG72" i="17"/>
  <c r="AG71" i="17"/>
  <c r="AG70" i="17"/>
  <c r="AG69" i="17"/>
  <c r="AG68" i="17"/>
  <c r="AG67" i="17"/>
  <c r="AG66" i="17"/>
  <c r="AG65" i="17"/>
  <c r="AG62" i="17"/>
  <c r="AG61" i="17"/>
  <c r="AG60" i="17"/>
  <c r="AG59" i="17"/>
  <c r="AG58" i="17"/>
  <c r="AG57" i="17"/>
  <c r="AG56" i="17"/>
  <c r="AG55" i="17"/>
  <c r="AG54" i="17"/>
  <c r="AG53" i="17"/>
  <c r="AG52" i="17"/>
  <c r="AG51" i="17"/>
  <c r="AG50" i="17"/>
  <c r="AG49" i="17"/>
  <c r="AG48" i="17"/>
  <c r="AG47" i="17"/>
  <c r="AG46" i="17"/>
  <c r="AG45" i="17"/>
  <c r="AG42" i="17"/>
  <c r="AG41" i="17"/>
  <c r="AG40" i="17"/>
  <c r="AG39" i="17"/>
  <c r="AG38" i="17"/>
  <c r="AG37" i="17"/>
  <c r="AG36" i="17"/>
  <c r="AG35" i="17"/>
  <c r="AG34" i="17"/>
  <c r="AG33" i="17"/>
  <c r="AG32" i="17"/>
  <c r="AG31" i="17"/>
  <c r="AG30" i="17"/>
  <c r="AG29" i="17"/>
  <c r="AG28" i="17"/>
  <c r="AG27" i="17"/>
  <c r="AG26" i="17"/>
  <c r="AG25" i="17"/>
  <c r="AG22" i="17"/>
  <c r="AG21" i="17"/>
  <c r="AG20" i="17"/>
  <c r="AG19" i="17"/>
  <c r="AG18" i="17"/>
  <c r="AG17" i="17"/>
  <c r="AG16" i="17"/>
  <c r="AG15" i="17"/>
  <c r="AG14" i="17"/>
  <c r="AG13" i="17"/>
  <c r="AG12" i="17"/>
  <c r="AG11" i="17"/>
  <c r="AG10" i="17"/>
  <c r="AG9" i="17"/>
  <c r="AG8" i="17"/>
  <c r="AG7" i="17"/>
  <c r="AG6" i="17"/>
  <c r="AG5" i="17"/>
  <c r="S122" i="17"/>
  <c r="S121" i="17"/>
  <c r="S120" i="17"/>
  <c r="S119" i="17"/>
  <c r="S118" i="17"/>
  <c r="S117" i="17"/>
  <c r="S116" i="17"/>
  <c r="S115" i="17"/>
  <c r="S114" i="17"/>
  <c r="S113" i="17"/>
  <c r="S112" i="17"/>
  <c r="S111" i="17"/>
  <c r="S110" i="17"/>
  <c r="S109" i="17"/>
  <c r="S108" i="17"/>
  <c r="S107" i="17"/>
  <c r="S106" i="17"/>
  <c r="S105" i="17"/>
  <c r="S104" i="17"/>
  <c r="S101" i="17"/>
  <c r="S102" i="17" s="1"/>
  <c r="S100" i="17"/>
  <c r="S99" i="17"/>
  <c r="S98" i="17"/>
  <c r="S97" i="17"/>
  <c r="S96" i="17"/>
  <c r="S95" i="17"/>
  <c r="S94" i="17"/>
  <c r="S93" i="17"/>
  <c r="S92" i="17"/>
  <c r="S91" i="17"/>
  <c r="S90" i="17"/>
  <c r="S89" i="17"/>
  <c r="S88" i="17"/>
  <c r="S87" i="17"/>
  <c r="S86" i="17"/>
  <c r="S85" i="17"/>
  <c r="S84" i="17"/>
  <c r="S82" i="17"/>
  <c r="S81" i="17"/>
  <c r="S80" i="17"/>
  <c r="S79" i="17"/>
  <c r="S78" i="17"/>
  <c r="S77" i="17"/>
  <c r="S76" i="17"/>
  <c r="S75" i="17"/>
  <c r="S74" i="17"/>
  <c r="S73" i="17"/>
  <c r="S72" i="17"/>
  <c r="S71" i="17"/>
  <c r="S70" i="17"/>
  <c r="S69" i="17"/>
  <c r="S68" i="17"/>
  <c r="S67" i="17"/>
  <c r="S66" i="17"/>
  <c r="S65" i="17"/>
  <c r="S64" i="17"/>
  <c r="S61" i="17"/>
  <c r="S62" i="17" s="1"/>
  <c r="S60" i="17"/>
  <c r="S59" i="17"/>
  <c r="S58" i="17"/>
  <c r="S57" i="17"/>
  <c r="S56" i="17"/>
  <c r="S55" i="17"/>
  <c r="S54" i="17"/>
  <c r="S53" i="17"/>
  <c r="S52" i="17"/>
  <c r="S51" i="17"/>
  <c r="S50" i="17"/>
  <c r="S49" i="17"/>
  <c r="S48" i="17"/>
  <c r="S47" i="17"/>
  <c r="S46" i="17"/>
  <c r="S45" i="17"/>
  <c r="S44" i="17"/>
  <c r="S41" i="17"/>
  <c r="S42" i="17" s="1"/>
  <c r="S40" i="17"/>
  <c r="S39" i="17"/>
  <c r="S38" i="17"/>
  <c r="S37" i="17"/>
  <c r="S36" i="17"/>
  <c r="S35" i="17"/>
  <c r="S34" i="17"/>
  <c r="S33" i="17"/>
  <c r="S32" i="17"/>
  <c r="S31" i="17"/>
  <c r="S30" i="17"/>
  <c r="S29" i="17"/>
  <c r="S28" i="17"/>
  <c r="S27" i="17"/>
  <c r="S26" i="17"/>
  <c r="S25" i="17"/>
  <c r="S24" i="17"/>
  <c r="S22" i="17"/>
  <c r="S21" i="17"/>
  <c r="S20" i="17"/>
  <c r="S19" i="17"/>
  <c r="S18" i="17"/>
  <c r="S17" i="17"/>
  <c r="S16" i="17"/>
  <c r="S15" i="17"/>
  <c r="S14" i="17"/>
  <c r="S13" i="17"/>
  <c r="S12" i="17"/>
  <c r="S11" i="17"/>
  <c r="S10" i="17"/>
  <c r="S9" i="17"/>
  <c r="S8" i="17"/>
  <c r="S7" i="17"/>
  <c r="S6" i="17"/>
  <c r="S5" i="17"/>
  <c r="S4" i="17"/>
  <c r="G53" i="14"/>
  <c r="F53" i="14"/>
  <c r="E53" i="14"/>
  <c r="D53" i="14"/>
  <c r="C53" i="14"/>
  <c r="B53" i="14"/>
  <c r="G52" i="14"/>
  <c r="F52" i="14"/>
  <c r="E52" i="14"/>
  <c r="D52" i="14"/>
  <c r="C52" i="14"/>
  <c r="B52" i="14"/>
  <c r="G51" i="14"/>
  <c r="F51" i="14"/>
  <c r="E51" i="14"/>
  <c r="D51" i="14"/>
  <c r="C51" i="14"/>
  <c r="B51" i="14"/>
  <c r="G50" i="14"/>
  <c r="F50" i="14"/>
  <c r="E50" i="14"/>
  <c r="D50" i="14"/>
  <c r="C50" i="14"/>
  <c r="B50" i="14"/>
  <c r="G49" i="14"/>
  <c r="F49" i="14"/>
  <c r="E49" i="14"/>
  <c r="D49" i="14"/>
  <c r="C49" i="14"/>
  <c r="B49" i="14"/>
  <c r="G48" i="14"/>
  <c r="F48" i="14"/>
  <c r="E48" i="14"/>
  <c r="D48" i="14"/>
  <c r="C48" i="14"/>
  <c r="B48" i="14"/>
  <c r="G47" i="14"/>
  <c r="F47" i="14"/>
  <c r="E47" i="14"/>
  <c r="D47" i="14"/>
  <c r="C47" i="14"/>
  <c r="B47" i="14"/>
  <c r="G46" i="14"/>
  <c r="F46" i="14"/>
  <c r="E46" i="14"/>
  <c r="D46" i="14"/>
  <c r="C46" i="14"/>
  <c r="B46" i="14"/>
  <c r="G45" i="14"/>
  <c r="F45" i="14"/>
  <c r="E45" i="14"/>
  <c r="D45" i="14"/>
  <c r="C45" i="14"/>
  <c r="B45" i="14"/>
  <c r="G44" i="14"/>
  <c r="F44" i="14"/>
  <c r="E44" i="14"/>
  <c r="D44" i="14"/>
  <c r="C44" i="14"/>
  <c r="B44" i="14"/>
  <c r="G43" i="14"/>
  <c r="F43" i="14"/>
  <c r="E43" i="14"/>
  <c r="D43" i="14"/>
  <c r="C43" i="14"/>
  <c r="B43" i="14"/>
  <c r="G42" i="14"/>
  <c r="F42" i="14"/>
  <c r="E42" i="14"/>
  <c r="D42" i="14"/>
  <c r="C42" i="14"/>
  <c r="B42" i="14"/>
  <c r="G41" i="14"/>
  <c r="F41" i="14"/>
  <c r="E41" i="14"/>
  <c r="D41" i="14"/>
  <c r="C41" i="14"/>
  <c r="B41" i="14"/>
  <c r="G40" i="14"/>
  <c r="F40" i="14"/>
  <c r="E40" i="14"/>
  <c r="D40" i="14"/>
  <c r="C40" i="14"/>
  <c r="B40" i="14"/>
  <c r="G39" i="14"/>
  <c r="F39" i="14"/>
  <c r="E39" i="14"/>
  <c r="D39" i="14"/>
  <c r="C39" i="14"/>
  <c r="B39" i="14"/>
  <c r="G38" i="14"/>
  <c r="F38" i="14"/>
  <c r="E38" i="14"/>
  <c r="D38" i="14"/>
  <c r="C38" i="14"/>
  <c r="B38" i="14"/>
  <c r="G37" i="14"/>
  <c r="F37" i="14"/>
  <c r="E37" i="14"/>
  <c r="D37" i="14"/>
  <c r="C37" i="14"/>
  <c r="B37" i="14"/>
  <c r="G36" i="14"/>
  <c r="F36" i="14"/>
  <c r="E36" i="14"/>
  <c r="D36" i="14"/>
  <c r="C36" i="14"/>
  <c r="B36" i="14"/>
  <c r="G24" i="14"/>
  <c r="F24" i="14"/>
  <c r="E24" i="14"/>
  <c r="D24" i="14"/>
  <c r="C24" i="14"/>
  <c r="B24" i="14"/>
  <c r="G23" i="14"/>
  <c r="F23" i="14"/>
  <c r="E23" i="14"/>
  <c r="D23" i="14"/>
  <c r="C23" i="14"/>
  <c r="B23" i="14"/>
  <c r="G22" i="14"/>
  <c r="F22" i="14"/>
  <c r="E22" i="14"/>
  <c r="D22" i="14"/>
  <c r="C22" i="14"/>
  <c r="B22" i="14"/>
  <c r="G21" i="14"/>
  <c r="F21" i="14"/>
  <c r="E21" i="14"/>
  <c r="D21" i="14"/>
  <c r="C21" i="14"/>
  <c r="B21" i="14"/>
  <c r="G20" i="14"/>
  <c r="F20" i="14"/>
  <c r="E20" i="14"/>
  <c r="D20" i="14"/>
  <c r="C20" i="14"/>
  <c r="B20" i="14"/>
  <c r="G19" i="14"/>
  <c r="F19" i="14"/>
  <c r="E19" i="14"/>
  <c r="D19" i="14"/>
  <c r="C19" i="14"/>
  <c r="B19" i="14"/>
  <c r="G18" i="14"/>
  <c r="F18" i="14"/>
  <c r="E18" i="14"/>
  <c r="D18" i="14"/>
  <c r="C18" i="14"/>
  <c r="B18" i="14"/>
  <c r="G17" i="14"/>
  <c r="F17" i="14"/>
  <c r="E17" i="14"/>
  <c r="D17" i="14"/>
  <c r="C17" i="14"/>
  <c r="B17" i="14"/>
  <c r="G16" i="14"/>
  <c r="F16" i="14"/>
  <c r="E16" i="14"/>
  <c r="D16" i="14"/>
  <c r="C16" i="14"/>
  <c r="B16" i="14"/>
  <c r="G15" i="14"/>
  <c r="F15" i="14"/>
  <c r="E15" i="14"/>
  <c r="D15" i="14"/>
  <c r="C15" i="14"/>
  <c r="B15" i="14"/>
  <c r="G14" i="14"/>
  <c r="F14" i="14"/>
  <c r="E14" i="14"/>
  <c r="D14" i="14"/>
  <c r="C14" i="14"/>
  <c r="B14" i="14"/>
  <c r="G13" i="14"/>
  <c r="F13" i="14"/>
  <c r="E13" i="14"/>
  <c r="D13" i="14"/>
  <c r="C13" i="14"/>
  <c r="B13" i="14"/>
  <c r="G12" i="14"/>
  <c r="F12" i="14"/>
  <c r="E12" i="14"/>
  <c r="D12" i="14"/>
  <c r="C12" i="14"/>
  <c r="B12" i="14"/>
  <c r="G11" i="14"/>
  <c r="F11" i="14"/>
  <c r="E11" i="14"/>
  <c r="D11" i="14"/>
  <c r="C11" i="14"/>
  <c r="AF122" i="17"/>
  <c r="AF121" i="17"/>
  <c r="AF120" i="17"/>
  <c r="AF119" i="17"/>
  <c r="AF118" i="17"/>
  <c r="AF117" i="17"/>
  <c r="AF116" i="17"/>
  <c r="AF115" i="17"/>
  <c r="AF114" i="17"/>
  <c r="AF113" i="17"/>
  <c r="AF112" i="17"/>
  <c r="AF111" i="17"/>
  <c r="AF110" i="17"/>
  <c r="AF109" i="17"/>
  <c r="AF108" i="17"/>
  <c r="AF107" i="17"/>
  <c r="AF106" i="17"/>
  <c r="AF102" i="17"/>
  <c r="AF101" i="17"/>
  <c r="AF100" i="17"/>
  <c r="AF99" i="17"/>
  <c r="AF98" i="17"/>
  <c r="AF97" i="17"/>
  <c r="AF96" i="17"/>
  <c r="AF95" i="17"/>
  <c r="AF94" i="17"/>
  <c r="AF93" i="17"/>
  <c r="AF92" i="17"/>
  <c r="AF91" i="17"/>
  <c r="AF90" i="17"/>
  <c r="AF89" i="17"/>
  <c r="AF88" i="17"/>
  <c r="AF87" i="17"/>
  <c r="AF86" i="17"/>
  <c r="AF82" i="17"/>
  <c r="AF81" i="17"/>
  <c r="AF80" i="17"/>
  <c r="AF79" i="17"/>
  <c r="AF78" i="17"/>
  <c r="AF77" i="17"/>
  <c r="AF76" i="17"/>
  <c r="AF75" i="17"/>
  <c r="AF74" i="17"/>
  <c r="AF73" i="17"/>
  <c r="AF72" i="17"/>
  <c r="AF71" i="17"/>
  <c r="AF70" i="17"/>
  <c r="AF69" i="17"/>
  <c r="AF68" i="17"/>
  <c r="AF67" i="17"/>
  <c r="AF66" i="17"/>
  <c r="AF62" i="17"/>
  <c r="AF61" i="17"/>
  <c r="AF60" i="17"/>
  <c r="AF59" i="17"/>
  <c r="AF58" i="17"/>
  <c r="AF57" i="17"/>
  <c r="AF56" i="17"/>
  <c r="AF55" i="17"/>
  <c r="AF54" i="17"/>
  <c r="AF53" i="17"/>
  <c r="AF52" i="17"/>
  <c r="AF51" i="17"/>
  <c r="AF50" i="17"/>
  <c r="AF49" i="17"/>
  <c r="AF48" i="17"/>
  <c r="AF47" i="17"/>
  <c r="AF46" i="17"/>
  <c r="AF42" i="17"/>
  <c r="AF41" i="17"/>
  <c r="AF40" i="17"/>
  <c r="AF39" i="17"/>
  <c r="AF38" i="17"/>
  <c r="AF37" i="17"/>
  <c r="AF36" i="17"/>
  <c r="AF35" i="17"/>
  <c r="AF34" i="17"/>
  <c r="AF33" i="17"/>
  <c r="AF32" i="17"/>
  <c r="AF31" i="17"/>
  <c r="AF30" i="17"/>
  <c r="AF29" i="17"/>
  <c r="AF28" i="17"/>
  <c r="AF27" i="17"/>
  <c r="AF26" i="17"/>
  <c r="AF22" i="17"/>
  <c r="AF21" i="17"/>
  <c r="AF20" i="17"/>
  <c r="AF19" i="17"/>
  <c r="AF18" i="17"/>
  <c r="AF17" i="17"/>
  <c r="AF16" i="17"/>
  <c r="AF15" i="17"/>
  <c r="AF14" i="17"/>
  <c r="AF13" i="17"/>
  <c r="AF12" i="17"/>
  <c r="AF11" i="17"/>
  <c r="AF10" i="17"/>
  <c r="AF9" i="17"/>
  <c r="AF8" i="17"/>
  <c r="AF7" i="17"/>
  <c r="AF6" i="17"/>
  <c r="AE122" i="17"/>
  <c r="AE121" i="17"/>
  <c r="AE120" i="17"/>
  <c r="AE119" i="17"/>
  <c r="AE118" i="17"/>
  <c r="AE117" i="17"/>
  <c r="AE116" i="17"/>
  <c r="AE115" i="17"/>
  <c r="AE114" i="17"/>
  <c r="AE113" i="17"/>
  <c r="AE112" i="17"/>
  <c r="AE111" i="17"/>
  <c r="AE110" i="17"/>
  <c r="AE109" i="17"/>
  <c r="AE108" i="17"/>
  <c r="AE107" i="17"/>
  <c r="AE102" i="17"/>
  <c r="AE101" i="17"/>
  <c r="AE100" i="17"/>
  <c r="AE99" i="17"/>
  <c r="AE98" i="17"/>
  <c r="AE97" i="17"/>
  <c r="AE96" i="17"/>
  <c r="AE95" i="17"/>
  <c r="AE94" i="17"/>
  <c r="AE93" i="17"/>
  <c r="AE92" i="17"/>
  <c r="AE91" i="17"/>
  <c r="AE90" i="17"/>
  <c r="AE89" i="17"/>
  <c r="AE88" i="17"/>
  <c r="AE87" i="17"/>
  <c r="AE82" i="17"/>
  <c r="AE81" i="17"/>
  <c r="AE80" i="17"/>
  <c r="AE79" i="17"/>
  <c r="AE78" i="17"/>
  <c r="AE77" i="17"/>
  <c r="AE76" i="17"/>
  <c r="AE75" i="17"/>
  <c r="AE74" i="17"/>
  <c r="AE73" i="17"/>
  <c r="AE72" i="17"/>
  <c r="AE71" i="17"/>
  <c r="AE70" i="17"/>
  <c r="AE69" i="17"/>
  <c r="AE68" i="17"/>
  <c r="AE67" i="17"/>
  <c r="AE62" i="17"/>
  <c r="AE61" i="17"/>
  <c r="AE60" i="17"/>
  <c r="AE59" i="17"/>
  <c r="AE58" i="17"/>
  <c r="AE57" i="17"/>
  <c r="AE56" i="17"/>
  <c r="AE55" i="17"/>
  <c r="AE54" i="17"/>
  <c r="AE53" i="17"/>
  <c r="AE52" i="17"/>
  <c r="AE51" i="17"/>
  <c r="AE50" i="17"/>
  <c r="AE49" i="17"/>
  <c r="AE48" i="17"/>
  <c r="AE47" i="17"/>
  <c r="AE42" i="17"/>
  <c r="AE41" i="17"/>
  <c r="AE40" i="17"/>
  <c r="AE39" i="17"/>
  <c r="AE38" i="17"/>
  <c r="AE37" i="17"/>
  <c r="AE36" i="17"/>
  <c r="AE35" i="17"/>
  <c r="AE34" i="17"/>
  <c r="AE33" i="17"/>
  <c r="AE32" i="17"/>
  <c r="AE31" i="17"/>
  <c r="AE30" i="17"/>
  <c r="AE29" i="17"/>
  <c r="AE28" i="17"/>
  <c r="AE27" i="17"/>
  <c r="AE22" i="17"/>
  <c r="AE21" i="17"/>
  <c r="AE20" i="17"/>
  <c r="AE19" i="17"/>
  <c r="AE18" i="17"/>
  <c r="AE17" i="17"/>
  <c r="AE16" i="17"/>
  <c r="AE15" i="17"/>
  <c r="AE14" i="17"/>
  <c r="AE13" i="17"/>
  <c r="AE12" i="17"/>
  <c r="AE11" i="17"/>
  <c r="AE10" i="17"/>
  <c r="AE9" i="17"/>
  <c r="AE8" i="17"/>
  <c r="AE7" i="17"/>
  <c r="G52" i="13"/>
  <c r="F52" i="13"/>
  <c r="E52" i="13"/>
  <c r="D52" i="13"/>
  <c r="C52" i="13"/>
  <c r="G51" i="13"/>
  <c r="F51" i="13"/>
  <c r="E51" i="13"/>
  <c r="D51" i="13"/>
  <c r="C51" i="13"/>
  <c r="B52" i="13"/>
  <c r="B51" i="13"/>
  <c r="G50" i="13"/>
  <c r="F50" i="13"/>
  <c r="E50" i="13"/>
  <c r="D50" i="13"/>
  <c r="C50" i="13"/>
  <c r="B50" i="13"/>
  <c r="G49" i="13"/>
  <c r="F49" i="13"/>
  <c r="E49" i="13"/>
  <c r="D49" i="13"/>
  <c r="C49" i="13"/>
  <c r="B49" i="13"/>
  <c r="G48" i="13"/>
  <c r="F48" i="13"/>
  <c r="E48" i="13"/>
  <c r="D48" i="13"/>
  <c r="C48" i="13"/>
  <c r="B48" i="13"/>
  <c r="G47" i="13"/>
  <c r="F47" i="13"/>
  <c r="E47" i="13"/>
  <c r="D47" i="13"/>
  <c r="C47" i="13"/>
  <c r="B47" i="13"/>
  <c r="G46" i="13"/>
  <c r="F46" i="13"/>
  <c r="E46" i="13"/>
  <c r="D46" i="13"/>
  <c r="C46" i="13"/>
  <c r="B46" i="13"/>
  <c r="G45" i="13"/>
  <c r="F45" i="13"/>
  <c r="E45" i="13"/>
  <c r="D45" i="13"/>
  <c r="C45" i="13"/>
  <c r="B45" i="13"/>
  <c r="G44" i="13"/>
  <c r="F44" i="13"/>
  <c r="E44" i="13"/>
  <c r="D44" i="13"/>
  <c r="C44" i="13"/>
  <c r="B44" i="13"/>
  <c r="G43" i="13"/>
  <c r="F43" i="13"/>
  <c r="E43" i="13"/>
  <c r="D43" i="13"/>
  <c r="C43" i="13"/>
  <c r="B43" i="13"/>
  <c r="G42" i="13"/>
  <c r="F42" i="13"/>
  <c r="E42" i="13"/>
  <c r="D42" i="13"/>
  <c r="C42" i="13"/>
  <c r="B42" i="13"/>
  <c r="G41" i="13"/>
  <c r="F41" i="13"/>
  <c r="E41" i="13"/>
  <c r="D41" i="13"/>
  <c r="C41" i="13"/>
  <c r="B41" i="13"/>
  <c r="G40" i="13"/>
  <c r="F40" i="13"/>
  <c r="E40" i="13"/>
  <c r="D40" i="13"/>
  <c r="C40" i="13"/>
  <c r="B40" i="13"/>
  <c r="G39" i="13"/>
  <c r="F39" i="13"/>
  <c r="E39" i="13"/>
  <c r="D39" i="13"/>
  <c r="C39" i="13"/>
  <c r="B39" i="13"/>
  <c r="G38" i="13"/>
  <c r="F38" i="13"/>
  <c r="E38" i="13"/>
  <c r="D38" i="13"/>
  <c r="C38" i="13"/>
  <c r="B38" i="13"/>
  <c r="G37" i="13"/>
  <c r="F37" i="13"/>
  <c r="E37" i="13"/>
  <c r="D37" i="13"/>
  <c r="C37" i="13"/>
  <c r="B37" i="13"/>
  <c r="G36" i="13"/>
  <c r="F36" i="13"/>
  <c r="E36" i="13"/>
  <c r="D36" i="13"/>
  <c r="C36" i="13"/>
  <c r="B36" i="13"/>
  <c r="G121" i="17" l="1"/>
  <c r="G122" i="17" s="1"/>
  <c r="G120" i="17"/>
  <c r="K120" i="17" s="1"/>
  <c r="G119" i="17"/>
  <c r="G118" i="17"/>
  <c r="G117" i="17"/>
  <c r="K117" i="17" s="1"/>
  <c r="G116" i="17"/>
  <c r="K116" i="17" s="1"/>
  <c r="G115" i="17"/>
  <c r="K115" i="17" s="1"/>
  <c r="G114" i="17"/>
  <c r="G113" i="17"/>
  <c r="K113" i="17" s="1"/>
  <c r="G112" i="17"/>
  <c r="K112" i="17" s="1"/>
  <c r="G111" i="17"/>
  <c r="G110" i="17"/>
  <c r="G109" i="17"/>
  <c r="K109" i="17" s="1"/>
  <c r="G108" i="17"/>
  <c r="K108" i="17" s="1"/>
  <c r="AB51" i="8"/>
  <c r="AA51" i="8"/>
  <c r="Z51" i="8"/>
  <c r="Y51" i="8"/>
  <c r="X51" i="8"/>
  <c r="V51" i="8"/>
  <c r="R51" i="8"/>
  <c r="O51" i="8"/>
  <c r="N51" i="8"/>
  <c r="U51" i="8" s="1"/>
  <c r="M51" i="8"/>
  <c r="T51" i="8" s="1"/>
  <c r="L51" i="8"/>
  <c r="S51" i="8" s="1"/>
  <c r="K51" i="8"/>
  <c r="J51" i="8"/>
  <c r="Q51" i="8" s="1"/>
  <c r="G51" i="8"/>
  <c r="F51" i="8"/>
  <c r="E51" i="8"/>
  <c r="D51" i="8"/>
  <c r="C51" i="8"/>
  <c r="B51" i="8"/>
  <c r="G22" i="8"/>
  <c r="F22" i="8"/>
  <c r="E22" i="8"/>
  <c r="D22" i="8"/>
  <c r="C22" i="8"/>
  <c r="G21" i="8"/>
  <c r="F21" i="8"/>
  <c r="E21" i="8"/>
  <c r="D21" i="8"/>
  <c r="C21" i="8"/>
  <c r="B22" i="8"/>
  <c r="B21" i="8"/>
  <c r="G20" i="8"/>
  <c r="F20" i="8"/>
  <c r="E20" i="8"/>
  <c r="D20" i="8"/>
  <c r="C20" i="8"/>
  <c r="B20" i="8"/>
  <c r="G19" i="8"/>
  <c r="F19" i="8"/>
  <c r="E19" i="8"/>
  <c r="D19" i="8"/>
  <c r="C19" i="8"/>
  <c r="B19" i="8"/>
  <c r="G18" i="8"/>
  <c r="F18" i="8"/>
  <c r="E18" i="8"/>
  <c r="D18" i="8"/>
  <c r="C18" i="8"/>
  <c r="B18" i="8"/>
  <c r="G17" i="8"/>
  <c r="F17" i="8"/>
  <c r="E17" i="8"/>
  <c r="D17" i="8"/>
  <c r="C17" i="8"/>
  <c r="B17" i="8"/>
  <c r="G16" i="8"/>
  <c r="F16" i="8"/>
  <c r="E16" i="8"/>
  <c r="D16" i="8"/>
  <c r="C16" i="8"/>
  <c r="B16" i="8"/>
  <c r="G15" i="8"/>
  <c r="F15" i="8"/>
  <c r="E15" i="8"/>
  <c r="D15" i="8"/>
  <c r="C15" i="8"/>
  <c r="B15" i="8"/>
  <c r="G14" i="8"/>
  <c r="F14" i="8"/>
  <c r="E14" i="8"/>
  <c r="D14" i="8"/>
  <c r="C14" i="8"/>
  <c r="B14" i="8"/>
  <c r="G13" i="8"/>
  <c r="F13" i="8"/>
  <c r="E13" i="8"/>
  <c r="D13" i="8"/>
  <c r="C13" i="8"/>
  <c r="B13" i="8"/>
  <c r="G12" i="8"/>
  <c r="F12" i="8"/>
  <c r="E12" i="8"/>
  <c r="D12" i="8"/>
  <c r="C12" i="8"/>
  <c r="B12" i="8"/>
  <c r="G11" i="8"/>
  <c r="F11" i="8"/>
  <c r="E11" i="8"/>
  <c r="D11" i="8"/>
  <c r="C11" i="8"/>
  <c r="B11" i="8"/>
  <c r="G10" i="8"/>
  <c r="F10" i="8"/>
  <c r="E10" i="8"/>
  <c r="D10" i="8"/>
  <c r="C10" i="8"/>
  <c r="B10" i="8"/>
  <c r="G9" i="8"/>
  <c r="F9" i="8"/>
  <c r="E9" i="8"/>
  <c r="D9" i="8"/>
  <c r="C9" i="8"/>
  <c r="K106" i="17"/>
  <c r="K86" i="17"/>
  <c r="K66" i="17"/>
  <c r="K46" i="17"/>
  <c r="K26" i="17"/>
  <c r="K6" i="17"/>
  <c r="K119" i="17"/>
  <c r="K118" i="17"/>
  <c r="K114" i="17"/>
  <c r="K111" i="17"/>
  <c r="K110" i="17"/>
  <c r="K107" i="17"/>
  <c r="O107" i="17" s="1"/>
  <c r="K87" i="17"/>
  <c r="O87" i="17" s="1"/>
  <c r="K67" i="17"/>
  <c r="O67" i="17" s="1"/>
  <c r="K47" i="17"/>
  <c r="O47" i="17" s="1"/>
  <c r="K27" i="17"/>
  <c r="K7" i="17"/>
  <c r="G50" i="8"/>
  <c r="F50" i="8"/>
  <c r="E50" i="8"/>
  <c r="D50" i="8"/>
  <c r="C50" i="8"/>
  <c r="B50" i="8"/>
  <c r="G49" i="8"/>
  <c r="F49" i="8"/>
  <c r="E49" i="8"/>
  <c r="D49" i="8"/>
  <c r="C49" i="8"/>
  <c r="B49" i="8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5" i="8"/>
  <c r="F45" i="8"/>
  <c r="E45" i="8"/>
  <c r="D45" i="8"/>
  <c r="C45" i="8"/>
  <c r="B45" i="8"/>
  <c r="G44" i="8"/>
  <c r="F44" i="8"/>
  <c r="E44" i="8"/>
  <c r="D44" i="8"/>
  <c r="C44" i="8"/>
  <c r="B44" i="8"/>
  <c r="G43" i="8"/>
  <c r="F43" i="8"/>
  <c r="E43" i="8"/>
  <c r="D43" i="8"/>
  <c r="C43" i="8"/>
  <c r="B43" i="8"/>
  <c r="G42" i="8"/>
  <c r="F42" i="8"/>
  <c r="E42" i="8"/>
  <c r="D42" i="8"/>
  <c r="C42" i="8"/>
  <c r="B42" i="8"/>
  <c r="G41" i="8"/>
  <c r="F41" i="8"/>
  <c r="E41" i="8"/>
  <c r="D41" i="8"/>
  <c r="C41" i="8"/>
  <c r="B41" i="8"/>
  <c r="G40" i="8"/>
  <c r="F40" i="8"/>
  <c r="E40" i="8"/>
  <c r="D40" i="8"/>
  <c r="C40" i="8"/>
  <c r="B40" i="8"/>
  <c r="G39" i="8"/>
  <c r="F39" i="8"/>
  <c r="E39" i="8"/>
  <c r="D39" i="8"/>
  <c r="C39" i="8"/>
  <c r="B39" i="8"/>
  <c r="G38" i="8"/>
  <c r="F38" i="8"/>
  <c r="E38" i="8"/>
  <c r="D38" i="8"/>
  <c r="C38" i="8"/>
  <c r="B38" i="8"/>
  <c r="G37" i="8"/>
  <c r="F37" i="8"/>
  <c r="E37" i="8"/>
  <c r="D37" i="8"/>
  <c r="C37" i="8"/>
  <c r="B37" i="8"/>
  <c r="G36" i="8"/>
  <c r="F36" i="8"/>
  <c r="E36" i="8"/>
  <c r="D36" i="8"/>
  <c r="C36" i="8"/>
  <c r="B36" i="8"/>
  <c r="O7" i="17" l="1"/>
  <c r="O108" i="17"/>
  <c r="O112" i="17"/>
  <c r="O120" i="17"/>
  <c r="O109" i="17"/>
  <c r="O113" i="17"/>
  <c r="O117" i="17"/>
  <c r="O116" i="17"/>
  <c r="O27" i="17"/>
  <c r="O115" i="17"/>
  <c r="O119" i="17"/>
  <c r="O66" i="17"/>
  <c r="O65" i="17"/>
  <c r="O110" i="17"/>
  <c r="O114" i="17"/>
  <c r="O118" i="17"/>
  <c r="O26" i="17"/>
  <c r="O25" i="17"/>
  <c r="O106" i="17"/>
  <c r="O105" i="17"/>
  <c r="O111" i="17"/>
  <c r="O46" i="17"/>
  <c r="O45" i="17"/>
  <c r="O6" i="17"/>
  <c r="O5" i="17"/>
  <c r="O86" i="17"/>
  <c r="O85" i="17"/>
  <c r="K121" i="17"/>
  <c r="K122" i="17" l="1"/>
  <c r="O121" i="17"/>
  <c r="O122" i="17" s="1"/>
  <c r="AB50" i="16" l="1"/>
  <c r="AA50" i="16"/>
  <c r="Z50" i="16"/>
  <c r="Y50" i="16"/>
  <c r="X50" i="16"/>
  <c r="V50" i="16"/>
  <c r="R50" i="16"/>
  <c r="O50" i="16"/>
  <c r="N50" i="16"/>
  <c r="U50" i="16" s="1"/>
  <c r="M50" i="16"/>
  <c r="T50" i="16" s="1"/>
  <c r="L50" i="16"/>
  <c r="S50" i="16" s="1"/>
  <c r="K50" i="16"/>
  <c r="J50" i="16"/>
  <c r="Q50" i="16" s="1"/>
  <c r="AB49" i="16"/>
  <c r="AA49" i="16"/>
  <c r="Z49" i="16"/>
  <c r="Y49" i="16"/>
  <c r="X49" i="16"/>
  <c r="S49" i="16"/>
  <c r="O49" i="16"/>
  <c r="V49" i="16" s="1"/>
  <c r="N49" i="16"/>
  <c r="U49" i="16" s="1"/>
  <c r="M49" i="16"/>
  <c r="T49" i="16" s="1"/>
  <c r="L49" i="16"/>
  <c r="K49" i="16"/>
  <c r="R49" i="16" s="1"/>
  <c r="J49" i="16"/>
  <c r="Q49" i="16" s="1"/>
  <c r="AB48" i="16"/>
  <c r="AA48" i="16"/>
  <c r="Z48" i="16"/>
  <c r="Y48" i="16"/>
  <c r="X48" i="16"/>
  <c r="T48" i="16"/>
  <c r="O48" i="16"/>
  <c r="V48" i="16" s="1"/>
  <c r="N48" i="16"/>
  <c r="U48" i="16" s="1"/>
  <c r="M48" i="16"/>
  <c r="L48" i="16"/>
  <c r="S48" i="16" s="1"/>
  <c r="K48" i="16"/>
  <c r="R48" i="16" s="1"/>
  <c r="J48" i="16"/>
  <c r="Q48" i="16" s="1"/>
  <c r="AB47" i="16"/>
  <c r="AA47" i="16"/>
  <c r="Z47" i="16"/>
  <c r="Y47" i="16"/>
  <c r="X47" i="16"/>
  <c r="U47" i="16"/>
  <c r="Q47" i="16"/>
  <c r="O47" i="16"/>
  <c r="V47" i="16" s="1"/>
  <c r="N47" i="16"/>
  <c r="M47" i="16"/>
  <c r="T47" i="16" s="1"/>
  <c r="L47" i="16"/>
  <c r="S47" i="16" s="1"/>
  <c r="K47" i="16"/>
  <c r="R47" i="16" s="1"/>
  <c r="J47" i="16"/>
  <c r="AB46" i="16"/>
  <c r="AA46" i="16"/>
  <c r="Z46" i="16"/>
  <c r="Y46" i="16"/>
  <c r="X46" i="16"/>
  <c r="V46" i="16"/>
  <c r="R46" i="16"/>
  <c r="O46" i="16"/>
  <c r="N46" i="16"/>
  <c r="U46" i="16" s="1"/>
  <c r="M46" i="16"/>
  <c r="T46" i="16" s="1"/>
  <c r="L46" i="16"/>
  <c r="S46" i="16" s="1"/>
  <c r="K46" i="16"/>
  <c r="J46" i="16"/>
  <c r="Q46" i="16" s="1"/>
  <c r="AB45" i="16"/>
  <c r="AA45" i="16"/>
  <c r="Z45" i="16"/>
  <c r="Y45" i="16"/>
  <c r="X45" i="16"/>
  <c r="S45" i="16"/>
  <c r="O45" i="16"/>
  <c r="V45" i="16" s="1"/>
  <c r="N45" i="16"/>
  <c r="U45" i="16" s="1"/>
  <c r="M45" i="16"/>
  <c r="T45" i="16" s="1"/>
  <c r="L45" i="16"/>
  <c r="K45" i="16"/>
  <c r="R45" i="16" s="1"/>
  <c r="J45" i="16"/>
  <c r="Q45" i="16" s="1"/>
  <c r="AB44" i="16"/>
  <c r="AA44" i="16"/>
  <c r="Z44" i="16"/>
  <c r="Y44" i="16"/>
  <c r="X44" i="16"/>
  <c r="T44" i="16"/>
  <c r="S44" i="16"/>
  <c r="O44" i="16"/>
  <c r="V44" i="16" s="1"/>
  <c r="N44" i="16"/>
  <c r="U44" i="16" s="1"/>
  <c r="M44" i="16"/>
  <c r="L44" i="16"/>
  <c r="K44" i="16"/>
  <c r="R44" i="16" s="1"/>
  <c r="J44" i="16"/>
  <c r="Q44" i="16" s="1"/>
  <c r="AB43" i="16"/>
  <c r="AA43" i="16"/>
  <c r="Z43" i="16"/>
  <c r="Y43" i="16"/>
  <c r="X43" i="16"/>
  <c r="U43" i="16"/>
  <c r="T43" i="16"/>
  <c r="Q43" i="16"/>
  <c r="O43" i="16"/>
  <c r="V43" i="16" s="1"/>
  <c r="N43" i="16"/>
  <c r="M43" i="16"/>
  <c r="L43" i="16"/>
  <c r="S43" i="16" s="1"/>
  <c r="K43" i="16"/>
  <c r="R43" i="16" s="1"/>
  <c r="J43" i="16"/>
  <c r="AB42" i="16"/>
  <c r="AA42" i="16"/>
  <c r="Z42" i="16"/>
  <c r="Y42" i="16"/>
  <c r="X42" i="16"/>
  <c r="V42" i="16"/>
  <c r="U42" i="16"/>
  <c r="R42" i="16"/>
  <c r="Q42" i="16"/>
  <c r="O42" i="16"/>
  <c r="N42" i="16"/>
  <c r="M42" i="16"/>
  <c r="T42" i="16" s="1"/>
  <c r="L42" i="16"/>
  <c r="S42" i="16" s="1"/>
  <c r="K42" i="16"/>
  <c r="J42" i="16"/>
  <c r="AB41" i="16"/>
  <c r="AA41" i="16"/>
  <c r="Z41" i="16"/>
  <c r="Y41" i="16"/>
  <c r="X41" i="16"/>
  <c r="V41" i="16"/>
  <c r="S41" i="16"/>
  <c r="R41" i="16"/>
  <c r="O41" i="16"/>
  <c r="N41" i="16"/>
  <c r="U41" i="16" s="1"/>
  <c r="M41" i="16"/>
  <c r="T41" i="16" s="1"/>
  <c r="L41" i="16"/>
  <c r="K41" i="16"/>
  <c r="J41" i="16"/>
  <c r="Q41" i="16" s="1"/>
  <c r="AB40" i="16"/>
  <c r="AA40" i="16"/>
  <c r="Z40" i="16"/>
  <c r="Y40" i="16"/>
  <c r="X40" i="16"/>
  <c r="T40" i="16"/>
  <c r="S40" i="16"/>
  <c r="O40" i="16"/>
  <c r="V40" i="16" s="1"/>
  <c r="N40" i="16"/>
  <c r="U40" i="16" s="1"/>
  <c r="M40" i="16"/>
  <c r="L40" i="16"/>
  <c r="K40" i="16"/>
  <c r="R40" i="16" s="1"/>
  <c r="J40" i="16"/>
  <c r="Q40" i="16" s="1"/>
  <c r="AB39" i="16"/>
  <c r="AA39" i="16"/>
  <c r="Z39" i="16"/>
  <c r="Y39" i="16"/>
  <c r="X39" i="16"/>
  <c r="U39" i="16"/>
  <c r="T39" i="16"/>
  <c r="Q39" i="16"/>
  <c r="O39" i="16"/>
  <c r="V39" i="16" s="1"/>
  <c r="N39" i="16"/>
  <c r="M39" i="16"/>
  <c r="L39" i="16"/>
  <c r="S39" i="16" s="1"/>
  <c r="K39" i="16"/>
  <c r="R39" i="16" s="1"/>
  <c r="J39" i="16"/>
  <c r="AB38" i="16"/>
  <c r="AA38" i="16"/>
  <c r="Z38" i="16"/>
  <c r="Y38" i="16"/>
  <c r="X38" i="16"/>
  <c r="V38" i="16"/>
  <c r="U38" i="16"/>
  <c r="R38" i="16"/>
  <c r="Q38" i="16"/>
  <c r="O38" i="16"/>
  <c r="N38" i="16"/>
  <c r="M38" i="16"/>
  <c r="T38" i="16" s="1"/>
  <c r="L38" i="16"/>
  <c r="S38" i="16" s="1"/>
  <c r="K38" i="16"/>
  <c r="J38" i="16"/>
  <c r="AB37" i="16"/>
  <c r="AA37" i="16"/>
  <c r="Z37" i="16"/>
  <c r="Y37" i="16"/>
  <c r="X37" i="16"/>
  <c r="V37" i="16"/>
  <c r="S37" i="16"/>
  <c r="R37" i="16"/>
  <c r="O37" i="16"/>
  <c r="N37" i="16"/>
  <c r="U37" i="16" s="1"/>
  <c r="M37" i="16"/>
  <c r="T37" i="16" s="1"/>
  <c r="L37" i="16"/>
  <c r="K37" i="16"/>
  <c r="J37" i="16"/>
  <c r="Q37" i="16" s="1"/>
  <c r="AB36" i="16"/>
  <c r="AA36" i="16"/>
  <c r="Z36" i="16"/>
  <c r="Y36" i="16"/>
  <c r="X36" i="16"/>
  <c r="AB50" i="5"/>
  <c r="AA50" i="5"/>
  <c r="Z50" i="5"/>
  <c r="Y50" i="5"/>
  <c r="X50" i="5"/>
  <c r="T50" i="5"/>
  <c r="O50" i="5"/>
  <c r="V50" i="5" s="1"/>
  <c r="N50" i="5"/>
  <c r="U50" i="5" s="1"/>
  <c r="M50" i="5"/>
  <c r="L50" i="5"/>
  <c r="S50" i="5" s="1"/>
  <c r="K50" i="5"/>
  <c r="R50" i="5" s="1"/>
  <c r="J50" i="5"/>
  <c r="Q50" i="5" s="1"/>
  <c r="AB49" i="5"/>
  <c r="AA49" i="5"/>
  <c r="Z49" i="5"/>
  <c r="Y49" i="5"/>
  <c r="X49" i="5"/>
  <c r="U49" i="5"/>
  <c r="Q49" i="5"/>
  <c r="O49" i="5"/>
  <c r="V49" i="5" s="1"/>
  <c r="N49" i="5"/>
  <c r="M49" i="5"/>
  <c r="T49" i="5" s="1"/>
  <c r="L49" i="5"/>
  <c r="S49" i="5" s="1"/>
  <c r="K49" i="5"/>
  <c r="R49" i="5" s="1"/>
  <c r="J49" i="5"/>
  <c r="AB48" i="5"/>
  <c r="AA48" i="5"/>
  <c r="Z48" i="5"/>
  <c r="Y48" i="5"/>
  <c r="X48" i="5"/>
  <c r="V48" i="5"/>
  <c r="S48" i="5"/>
  <c r="R48" i="5"/>
  <c r="O48" i="5"/>
  <c r="N48" i="5"/>
  <c r="U48" i="5" s="1"/>
  <c r="M48" i="5"/>
  <c r="T48" i="5" s="1"/>
  <c r="L48" i="5"/>
  <c r="K48" i="5"/>
  <c r="J48" i="5"/>
  <c r="Q48" i="5" s="1"/>
  <c r="AB47" i="5"/>
  <c r="AA47" i="5"/>
  <c r="Z47" i="5"/>
  <c r="Y47" i="5"/>
  <c r="X47" i="5"/>
  <c r="T47" i="5"/>
  <c r="S47" i="5"/>
  <c r="O47" i="5"/>
  <c r="V47" i="5" s="1"/>
  <c r="N47" i="5"/>
  <c r="U47" i="5" s="1"/>
  <c r="M47" i="5"/>
  <c r="L47" i="5"/>
  <c r="K47" i="5"/>
  <c r="R47" i="5" s="1"/>
  <c r="J47" i="5"/>
  <c r="Q47" i="5" s="1"/>
  <c r="AB46" i="5"/>
  <c r="AA46" i="5"/>
  <c r="Z46" i="5"/>
  <c r="Y46" i="5"/>
  <c r="X46" i="5"/>
  <c r="T46" i="5"/>
  <c r="O46" i="5"/>
  <c r="V46" i="5" s="1"/>
  <c r="N46" i="5"/>
  <c r="U46" i="5" s="1"/>
  <c r="M46" i="5"/>
  <c r="L46" i="5"/>
  <c r="S46" i="5" s="1"/>
  <c r="K46" i="5"/>
  <c r="R46" i="5" s="1"/>
  <c r="J46" i="5"/>
  <c r="Q46" i="5" s="1"/>
  <c r="AB45" i="5"/>
  <c r="AA45" i="5"/>
  <c r="Z45" i="5"/>
  <c r="Y45" i="5"/>
  <c r="X45" i="5"/>
  <c r="U45" i="5"/>
  <c r="Q45" i="5"/>
  <c r="O45" i="5"/>
  <c r="V45" i="5" s="1"/>
  <c r="N45" i="5"/>
  <c r="M45" i="5"/>
  <c r="T45" i="5" s="1"/>
  <c r="L45" i="5"/>
  <c r="S45" i="5" s="1"/>
  <c r="K45" i="5"/>
  <c r="R45" i="5" s="1"/>
  <c r="J45" i="5"/>
  <c r="AB44" i="5"/>
  <c r="AA44" i="5"/>
  <c r="Z44" i="5"/>
  <c r="Y44" i="5"/>
  <c r="X44" i="5"/>
  <c r="V44" i="5"/>
  <c r="R44" i="5"/>
  <c r="O44" i="5"/>
  <c r="N44" i="5"/>
  <c r="U44" i="5" s="1"/>
  <c r="M44" i="5"/>
  <c r="T44" i="5" s="1"/>
  <c r="L44" i="5"/>
  <c r="S44" i="5" s="1"/>
  <c r="K44" i="5"/>
  <c r="J44" i="5"/>
  <c r="Q44" i="5" s="1"/>
  <c r="AB43" i="5"/>
  <c r="AA43" i="5"/>
  <c r="Z43" i="5"/>
  <c r="Y43" i="5"/>
  <c r="X43" i="5"/>
  <c r="S43" i="5"/>
  <c r="O43" i="5"/>
  <c r="V43" i="5" s="1"/>
  <c r="N43" i="5"/>
  <c r="U43" i="5" s="1"/>
  <c r="M43" i="5"/>
  <c r="T43" i="5" s="1"/>
  <c r="L43" i="5"/>
  <c r="K43" i="5"/>
  <c r="R43" i="5" s="1"/>
  <c r="J43" i="5"/>
  <c r="Q43" i="5" s="1"/>
  <c r="AB42" i="5"/>
  <c r="AA42" i="5"/>
  <c r="Z42" i="5"/>
  <c r="Y42" i="5"/>
  <c r="X42" i="5"/>
  <c r="T42" i="5"/>
  <c r="O42" i="5"/>
  <c r="V42" i="5" s="1"/>
  <c r="N42" i="5"/>
  <c r="U42" i="5" s="1"/>
  <c r="M42" i="5"/>
  <c r="L42" i="5"/>
  <c r="S42" i="5" s="1"/>
  <c r="K42" i="5"/>
  <c r="R42" i="5" s="1"/>
  <c r="J42" i="5"/>
  <c r="Q42" i="5" s="1"/>
  <c r="AB41" i="5"/>
  <c r="AA41" i="5"/>
  <c r="Z41" i="5"/>
  <c r="Y41" i="5"/>
  <c r="X41" i="5"/>
  <c r="U41" i="5"/>
  <c r="Q41" i="5"/>
  <c r="O41" i="5"/>
  <c r="V41" i="5" s="1"/>
  <c r="N41" i="5"/>
  <c r="M41" i="5"/>
  <c r="T41" i="5" s="1"/>
  <c r="L41" i="5"/>
  <c r="S41" i="5" s="1"/>
  <c r="K41" i="5"/>
  <c r="R41" i="5" s="1"/>
  <c r="J41" i="5"/>
  <c r="AB40" i="5"/>
  <c r="AA40" i="5"/>
  <c r="Z40" i="5"/>
  <c r="Y40" i="5"/>
  <c r="X40" i="5"/>
  <c r="V40" i="5"/>
  <c r="R40" i="5"/>
  <c r="O40" i="5"/>
  <c r="N40" i="5"/>
  <c r="U40" i="5" s="1"/>
  <c r="M40" i="5"/>
  <c r="T40" i="5" s="1"/>
  <c r="L40" i="5"/>
  <c r="S40" i="5" s="1"/>
  <c r="K40" i="5"/>
  <c r="J40" i="5"/>
  <c r="Q40" i="5" s="1"/>
  <c r="AB39" i="5"/>
  <c r="AA39" i="5"/>
  <c r="Z39" i="5"/>
  <c r="Y39" i="5"/>
  <c r="X39" i="5"/>
  <c r="T39" i="5"/>
  <c r="S39" i="5"/>
  <c r="O39" i="5"/>
  <c r="V39" i="5" s="1"/>
  <c r="N39" i="5"/>
  <c r="U39" i="5" s="1"/>
  <c r="M39" i="5"/>
  <c r="L39" i="5"/>
  <c r="K39" i="5"/>
  <c r="R39" i="5" s="1"/>
  <c r="J39" i="5"/>
  <c r="Q39" i="5" s="1"/>
  <c r="AB38" i="5"/>
  <c r="AA38" i="5"/>
  <c r="Z38" i="5"/>
  <c r="Y38" i="5"/>
  <c r="X38" i="5"/>
  <c r="U38" i="5"/>
  <c r="T38" i="5"/>
  <c r="Q38" i="5"/>
  <c r="O38" i="5"/>
  <c r="V38" i="5" s="1"/>
  <c r="N38" i="5"/>
  <c r="M38" i="5"/>
  <c r="L38" i="5"/>
  <c r="S38" i="5" s="1"/>
  <c r="K38" i="5"/>
  <c r="R38" i="5" s="1"/>
  <c r="J38" i="5"/>
  <c r="AB37" i="5"/>
  <c r="AA37" i="5"/>
  <c r="Z37" i="5"/>
  <c r="Y37" i="5"/>
  <c r="X37" i="5"/>
  <c r="U37" i="5"/>
  <c r="Q37" i="5"/>
  <c r="O37" i="5"/>
  <c r="V37" i="5" s="1"/>
  <c r="N37" i="5"/>
  <c r="M37" i="5"/>
  <c r="T37" i="5" s="1"/>
  <c r="L37" i="5"/>
  <c r="S37" i="5" s="1"/>
  <c r="K37" i="5"/>
  <c r="R37" i="5" s="1"/>
  <c r="J37" i="5"/>
  <c r="AB36" i="5"/>
  <c r="AA36" i="5"/>
  <c r="Z36" i="5"/>
  <c r="Y36" i="5"/>
  <c r="X36" i="5"/>
  <c r="G21" i="5"/>
  <c r="F21" i="5"/>
  <c r="E21" i="5"/>
  <c r="D21" i="5"/>
  <c r="C21" i="5"/>
  <c r="B21" i="5"/>
  <c r="G101" i="17" l="1"/>
  <c r="G100" i="17"/>
  <c r="K100" i="17" s="1"/>
  <c r="G99" i="17"/>
  <c r="K99" i="17" s="1"/>
  <c r="G98" i="17"/>
  <c r="K98" i="17" s="1"/>
  <c r="G97" i="17"/>
  <c r="K97" i="17" s="1"/>
  <c r="G96" i="17"/>
  <c r="K96" i="17" s="1"/>
  <c r="G95" i="17"/>
  <c r="K95" i="17" s="1"/>
  <c r="G94" i="17"/>
  <c r="K94" i="17" s="1"/>
  <c r="G93" i="17"/>
  <c r="K93" i="17" s="1"/>
  <c r="G92" i="17"/>
  <c r="K92" i="17" s="1"/>
  <c r="G91" i="17"/>
  <c r="K91" i="17" s="1"/>
  <c r="G90" i="17"/>
  <c r="K90" i="17" s="1"/>
  <c r="G89" i="17"/>
  <c r="K89" i="17" s="1"/>
  <c r="G88" i="17"/>
  <c r="K88" i="17" s="1"/>
  <c r="G81" i="17"/>
  <c r="G80" i="17"/>
  <c r="K80" i="17" s="1"/>
  <c r="G79" i="17"/>
  <c r="K79" i="17" s="1"/>
  <c r="G78" i="17"/>
  <c r="K78" i="17" s="1"/>
  <c r="G77" i="17"/>
  <c r="K77" i="17" s="1"/>
  <c r="G76" i="17"/>
  <c r="K76" i="17" s="1"/>
  <c r="G75" i="17"/>
  <c r="K75" i="17" s="1"/>
  <c r="G74" i="17"/>
  <c r="K74" i="17" s="1"/>
  <c r="G73" i="17"/>
  <c r="K73" i="17" s="1"/>
  <c r="G72" i="17"/>
  <c r="K72" i="17" s="1"/>
  <c r="G71" i="17"/>
  <c r="K71" i="17" s="1"/>
  <c r="G70" i="17"/>
  <c r="K70" i="17" s="1"/>
  <c r="G69" i="17"/>
  <c r="K69" i="17" s="1"/>
  <c r="G68" i="17"/>
  <c r="K68" i="17" s="1"/>
  <c r="G61" i="17"/>
  <c r="G60" i="17"/>
  <c r="K60" i="17" s="1"/>
  <c r="G59" i="17"/>
  <c r="K59" i="17" s="1"/>
  <c r="G58" i="17"/>
  <c r="K58" i="17" s="1"/>
  <c r="G57" i="17"/>
  <c r="K57" i="17" s="1"/>
  <c r="G56" i="17"/>
  <c r="K56" i="17" s="1"/>
  <c r="G55" i="17"/>
  <c r="K55" i="17" s="1"/>
  <c r="G54" i="17"/>
  <c r="K54" i="17" s="1"/>
  <c r="G53" i="17"/>
  <c r="K53" i="17" s="1"/>
  <c r="G52" i="17"/>
  <c r="K52" i="17" s="1"/>
  <c r="G51" i="17"/>
  <c r="K51" i="17" s="1"/>
  <c r="G50" i="17"/>
  <c r="K50" i="17" s="1"/>
  <c r="G49" i="17"/>
  <c r="K49" i="17" s="1"/>
  <c r="G48" i="17"/>
  <c r="K48" i="17" s="1"/>
  <c r="G41" i="17"/>
  <c r="G40" i="17"/>
  <c r="K40" i="17" s="1"/>
  <c r="G39" i="17"/>
  <c r="K39" i="17" s="1"/>
  <c r="G38" i="17"/>
  <c r="K38" i="17" s="1"/>
  <c r="G37" i="17"/>
  <c r="K37" i="17" s="1"/>
  <c r="G36" i="17"/>
  <c r="K36" i="17" s="1"/>
  <c r="G35" i="17"/>
  <c r="K35" i="17" s="1"/>
  <c r="G34" i="17"/>
  <c r="K34" i="17" s="1"/>
  <c r="G33" i="17"/>
  <c r="K33" i="17" s="1"/>
  <c r="G32" i="17"/>
  <c r="K32" i="17" s="1"/>
  <c r="G31" i="17"/>
  <c r="K31" i="17" s="1"/>
  <c r="G30" i="17"/>
  <c r="K30" i="17" s="1"/>
  <c r="G29" i="17"/>
  <c r="K29" i="17" s="1"/>
  <c r="G28" i="17"/>
  <c r="K28" i="17" s="1"/>
  <c r="G21" i="17"/>
  <c r="G20" i="17"/>
  <c r="K20" i="17" s="1"/>
  <c r="G19" i="17"/>
  <c r="K19" i="17" s="1"/>
  <c r="G18" i="17"/>
  <c r="K18" i="17" s="1"/>
  <c r="G17" i="17"/>
  <c r="K17" i="17" s="1"/>
  <c r="G16" i="17"/>
  <c r="K16" i="17" s="1"/>
  <c r="G15" i="17"/>
  <c r="K15" i="17" s="1"/>
  <c r="G14" i="17"/>
  <c r="K14" i="17" s="1"/>
  <c r="G13" i="17"/>
  <c r="K13" i="17" s="1"/>
  <c r="G12" i="17"/>
  <c r="K12" i="17" s="1"/>
  <c r="G11" i="17"/>
  <c r="K11" i="17" s="1"/>
  <c r="G10" i="17"/>
  <c r="K10" i="17" s="1"/>
  <c r="G9" i="17"/>
  <c r="K9" i="17" s="1"/>
  <c r="G8" i="17"/>
  <c r="K8" i="17" s="1"/>
  <c r="G50" i="5"/>
  <c r="F50" i="5"/>
  <c r="E50" i="5"/>
  <c r="D50" i="5"/>
  <c r="C50" i="5"/>
  <c r="B50" i="5"/>
  <c r="G49" i="5"/>
  <c r="F49" i="5"/>
  <c r="E49" i="5"/>
  <c r="D49" i="5"/>
  <c r="C49" i="5"/>
  <c r="B49" i="5"/>
  <c r="G48" i="5"/>
  <c r="F48" i="5"/>
  <c r="E48" i="5"/>
  <c r="D48" i="5"/>
  <c r="C48" i="5"/>
  <c r="B48" i="5"/>
  <c r="G47" i="5"/>
  <c r="F47" i="5"/>
  <c r="E47" i="5"/>
  <c r="D47" i="5"/>
  <c r="C47" i="5"/>
  <c r="B47" i="5"/>
  <c r="G46" i="5"/>
  <c r="F46" i="5"/>
  <c r="E46" i="5"/>
  <c r="D46" i="5"/>
  <c r="C46" i="5"/>
  <c r="B46" i="5"/>
  <c r="G45" i="5"/>
  <c r="F45" i="5"/>
  <c r="E45" i="5"/>
  <c r="D45" i="5"/>
  <c r="C45" i="5"/>
  <c r="B45" i="5"/>
  <c r="G44" i="5"/>
  <c r="F44" i="5"/>
  <c r="E44" i="5"/>
  <c r="D44" i="5"/>
  <c r="C44" i="5"/>
  <c r="B44" i="5"/>
  <c r="G43" i="5"/>
  <c r="F43" i="5"/>
  <c r="E43" i="5"/>
  <c r="D43" i="5"/>
  <c r="C43" i="5"/>
  <c r="B43" i="5"/>
  <c r="G42" i="5"/>
  <c r="F42" i="5"/>
  <c r="E42" i="5"/>
  <c r="D42" i="5"/>
  <c r="C42" i="5"/>
  <c r="B42" i="5"/>
  <c r="G41" i="5"/>
  <c r="F41" i="5"/>
  <c r="E41" i="5"/>
  <c r="D41" i="5"/>
  <c r="C41" i="5"/>
  <c r="B41" i="5"/>
  <c r="G40" i="5"/>
  <c r="F40" i="5"/>
  <c r="E40" i="5"/>
  <c r="D40" i="5"/>
  <c r="C40" i="5"/>
  <c r="B40" i="5"/>
  <c r="G39" i="5"/>
  <c r="F39" i="5"/>
  <c r="E39" i="5"/>
  <c r="D39" i="5"/>
  <c r="C39" i="5"/>
  <c r="B39" i="5"/>
  <c r="G38" i="5"/>
  <c r="F38" i="5"/>
  <c r="E38" i="5"/>
  <c r="D38" i="5"/>
  <c r="C38" i="5"/>
  <c r="B38" i="5"/>
  <c r="G37" i="5"/>
  <c r="F37" i="5"/>
  <c r="E37" i="5"/>
  <c r="D37" i="5"/>
  <c r="C37" i="5"/>
  <c r="B37" i="5"/>
  <c r="O16" i="17" l="1"/>
  <c r="O37" i="17"/>
  <c r="K41" i="17"/>
  <c r="G42" i="17"/>
  <c r="O55" i="17"/>
  <c r="O69" i="17"/>
  <c r="O77" i="17"/>
  <c r="O91" i="17"/>
  <c r="O99" i="17"/>
  <c r="O13" i="17"/>
  <c r="O34" i="17"/>
  <c r="O48" i="17"/>
  <c r="O60" i="17"/>
  <c r="O74" i="17"/>
  <c r="O78" i="17"/>
  <c r="O92" i="17"/>
  <c r="O96" i="17"/>
  <c r="O11" i="17"/>
  <c r="O15" i="17"/>
  <c r="O19" i="17"/>
  <c r="O28" i="17"/>
  <c r="O32" i="17"/>
  <c r="O36" i="17"/>
  <c r="O40" i="17"/>
  <c r="O50" i="17"/>
  <c r="O54" i="17"/>
  <c r="O58" i="17"/>
  <c r="O68" i="17"/>
  <c r="O72" i="17"/>
  <c r="O76" i="17"/>
  <c r="O80" i="17"/>
  <c r="O90" i="17"/>
  <c r="O94" i="17"/>
  <c r="O98" i="17"/>
  <c r="O8" i="17"/>
  <c r="O12" i="17"/>
  <c r="O20" i="17"/>
  <c r="O29" i="17"/>
  <c r="O33" i="17"/>
  <c r="O51" i="17"/>
  <c r="O59" i="17"/>
  <c r="O73" i="17"/>
  <c r="K81" i="17"/>
  <c r="G82" i="17"/>
  <c r="O95" i="17"/>
  <c r="O9" i="17"/>
  <c r="O17" i="17"/>
  <c r="K21" i="17"/>
  <c r="G22" i="17"/>
  <c r="O30" i="17"/>
  <c r="O38" i="17"/>
  <c r="O52" i="17"/>
  <c r="O56" i="17"/>
  <c r="O70" i="17"/>
  <c r="O88" i="17"/>
  <c r="O100" i="17"/>
  <c r="O10" i="17"/>
  <c r="O14" i="17"/>
  <c r="O18" i="17"/>
  <c r="O31" i="17"/>
  <c r="O35" i="17"/>
  <c r="O39" i="17"/>
  <c r="O49" i="17"/>
  <c r="O53" i="17"/>
  <c r="O57" i="17"/>
  <c r="K61" i="17"/>
  <c r="G62" i="17"/>
  <c r="O71" i="17"/>
  <c r="O75" i="17"/>
  <c r="O79" i="17"/>
  <c r="O89" i="17"/>
  <c r="O93" i="17"/>
  <c r="O97" i="17"/>
  <c r="K101" i="17"/>
  <c r="G102" i="17"/>
  <c r="G8" i="12"/>
  <c r="F8" i="12"/>
  <c r="O101" i="17" l="1"/>
  <c r="O102" i="17" s="1"/>
  <c r="K102" i="17"/>
  <c r="K22" i="17"/>
  <c r="O21" i="17"/>
  <c r="O22" i="17" s="1"/>
  <c r="O81" i="17"/>
  <c r="O82" i="17" s="1"/>
  <c r="K82" i="17"/>
  <c r="O61" i="17"/>
  <c r="O62" i="17" s="1"/>
  <c r="K62" i="17"/>
  <c r="O41" i="17"/>
  <c r="O42" i="17" s="1"/>
  <c r="K42" i="17"/>
  <c r="AB50" i="8"/>
  <c r="AA50" i="8"/>
  <c r="Z50" i="8"/>
  <c r="Y50" i="8"/>
  <c r="X50" i="8"/>
  <c r="R50" i="8"/>
  <c r="O50" i="8"/>
  <c r="V50" i="8" s="1"/>
  <c r="N50" i="8"/>
  <c r="U50" i="8" s="1"/>
  <c r="M50" i="8"/>
  <c r="T50" i="8" s="1"/>
  <c r="L50" i="8"/>
  <c r="S50" i="8" s="1"/>
  <c r="K50" i="8"/>
  <c r="J50" i="8"/>
  <c r="Q50" i="8" s="1"/>
  <c r="AB49" i="8"/>
  <c r="AA49" i="8"/>
  <c r="Z49" i="8"/>
  <c r="Y49" i="8"/>
  <c r="X49" i="8"/>
  <c r="O49" i="8"/>
  <c r="V49" i="8" s="1"/>
  <c r="N49" i="8"/>
  <c r="U49" i="8" s="1"/>
  <c r="M49" i="8"/>
  <c r="T49" i="8" s="1"/>
  <c r="L49" i="8"/>
  <c r="S49" i="8" s="1"/>
  <c r="K49" i="8"/>
  <c r="R49" i="8" s="1"/>
  <c r="J49" i="8"/>
  <c r="Q49" i="8" s="1"/>
  <c r="AB48" i="8"/>
  <c r="AA48" i="8"/>
  <c r="Z48" i="8"/>
  <c r="Y48" i="8"/>
  <c r="X48" i="8"/>
  <c r="O48" i="8"/>
  <c r="V48" i="8" s="1"/>
  <c r="N48" i="8"/>
  <c r="U48" i="8" s="1"/>
  <c r="M48" i="8"/>
  <c r="T48" i="8" s="1"/>
  <c r="L48" i="8"/>
  <c r="S48" i="8" s="1"/>
  <c r="K48" i="8"/>
  <c r="R48" i="8" s="1"/>
  <c r="J48" i="8"/>
  <c r="Q48" i="8" s="1"/>
  <c r="AB47" i="8"/>
  <c r="AA47" i="8"/>
  <c r="Z47" i="8"/>
  <c r="Y47" i="8"/>
  <c r="X47" i="8"/>
  <c r="O47" i="8"/>
  <c r="V47" i="8" s="1"/>
  <c r="N47" i="8"/>
  <c r="U47" i="8" s="1"/>
  <c r="M47" i="8"/>
  <c r="T47" i="8" s="1"/>
  <c r="L47" i="8"/>
  <c r="S47" i="8" s="1"/>
  <c r="K47" i="8"/>
  <c r="R47" i="8" s="1"/>
  <c r="J47" i="8"/>
  <c r="Q47" i="8" s="1"/>
  <c r="AB46" i="8"/>
  <c r="AA46" i="8"/>
  <c r="Z46" i="8"/>
  <c r="Y46" i="8"/>
  <c r="X46" i="8"/>
  <c r="R46" i="8"/>
  <c r="O46" i="8"/>
  <c r="V46" i="8" s="1"/>
  <c r="N46" i="8"/>
  <c r="U46" i="8" s="1"/>
  <c r="M46" i="8"/>
  <c r="T46" i="8" s="1"/>
  <c r="L46" i="8"/>
  <c r="S46" i="8" s="1"/>
  <c r="K46" i="8"/>
  <c r="J46" i="8"/>
  <c r="Q46" i="8" s="1"/>
  <c r="AB45" i="8"/>
  <c r="AA45" i="8"/>
  <c r="Z45" i="8"/>
  <c r="Y45" i="8"/>
  <c r="X45" i="8"/>
  <c r="O45" i="8"/>
  <c r="V45" i="8" s="1"/>
  <c r="N45" i="8"/>
  <c r="U45" i="8" s="1"/>
  <c r="M45" i="8"/>
  <c r="T45" i="8" s="1"/>
  <c r="L45" i="8"/>
  <c r="S45" i="8" s="1"/>
  <c r="K45" i="8"/>
  <c r="R45" i="8" s="1"/>
  <c r="J45" i="8"/>
  <c r="Q45" i="8" s="1"/>
  <c r="AB44" i="8"/>
  <c r="AA44" i="8"/>
  <c r="Z44" i="8"/>
  <c r="Y44" i="8"/>
  <c r="X44" i="8"/>
  <c r="Q44" i="8"/>
  <c r="O44" i="8"/>
  <c r="V44" i="8" s="1"/>
  <c r="N44" i="8"/>
  <c r="U44" i="8" s="1"/>
  <c r="M44" i="8"/>
  <c r="T44" i="8" s="1"/>
  <c r="L44" i="8"/>
  <c r="S44" i="8" s="1"/>
  <c r="K44" i="8"/>
  <c r="R44" i="8" s="1"/>
  <c r="J44" i="8"/>
  <c r="AB43" i="8"/>
  <c r="AA43" i="8"/>
  <c r="Z43" i="8"/>
  <c r="Y43" i="8"/>
  <c r="X43" i="8"/>
  <c r="O43" i="8"/>
  <c r="V43" i="8" s="1"/>
  <c r="N43" i="8"/>
  <c r="U43" i="8" s="1"/>
  <c r="M43" i="8"/>
  <c r="T43" i="8" s="1"/>
  <c r="L43" i="8"/>
  <c r="S43" i="8" s="1"/>
  <c r="K43" i="8"/>
  <c r="R43" i="8" s="1"/>
  <c r="J43" i="8"/>
  <c r="Q43" i="8" s="1"/>
  <c r="AB42" i="8"/>
  <c r="AA42" i="8"/>
  <c r="Z42" i="8"/>
  <c r="Y42" i="8"/>
  <c r="X42" i="8"/>
  <c r="R42" i="8"/>
  <c r="O42" i="8"/>
  <c r="V42" i="8" s="1"/>
  <c r="N42" i="8"/>
  <c r="U42" i="8" s="1"/>
  <c r="M42" i="8"/>
  <c r="T42" i="8" s="1"/>
  <c r="L42" i="8"/>
  <c r="S42" i="8" s="1"/>
  <c r="K42" i="8"/>
  <c r="J42" i="8"/>
  <c r="Q42" i="8" s="1"/>
  <c r="AB41" i="8"/>
  <c r="AA41" i="8"/>
  <c r="Z41" i="8"/>
  <c r="Y41" i="8"/>
  <c r="X41" i="8"/>
  <c r="O41" i="8"/>
  <c r="V41" i="8" s="1"/>
  <c r="N41" i="8"/>
  <c r="U41" i="8" s="1"/>
  <c r="M41" i="8"/>
  <c r="T41" i="8" s="1"/>
  <c r="L41" i="8"/>
  <c r="S41" i="8" s="1"/>
  <c r="K41" i="8"/>
  <c r="R41" i="8" s="1"/>
  <c r="J41" i="8"/>
  <c r="Q41" i="8" s="1"/>
  <c r="AB40" i="8"/>
  <c r="AA40" i="8"/>
  <c r="Z40" i="8"/>
  <c r="Y40" i="8"/>
  <c r="X40" i="8"/>
  <c r="Q40" i="8"/>
  <c r="O40" i="8"/>
  <c r="V40" i="8" s="1"/>
  <c r="N40" i="8"/>
  <c r="U40" i="8" s="1"/>
  <c r="M40" i="8"/>
  <c r="T40" i="8" s="1"/>
  <c r="L40" i="8"/>
  <c r="S40" i="8" s="1"/>
  <c r="K40" i="8"/>
  <c r="R40" i="8" s="1"/>
  <c r="J40" i="8"/>
  <c r="AB39" i="8"/>
  <c r="AA39" i="8"/>
  <c r="Z39" i="8"/>
  <c r="Y39" i="8"/>
  <c r="X39" i="8"/>
  <c r="O39" i="8"/>
  <c r="V39" i="8" s="1"/>
  <c r="N39" i="8"/>
  <c r="U39" i="8" s="1"/>
  <c r="M39" i="8"/>
  <c r="T39" i="8" s="1"/>
  <c r="L39" i="8"/>
  <c r="S39" i="8" s="1"/>
  <c r="K39" i="8"/>
  <c r="R39" i="8" s="1"/>
  <c r="J39" i="8"/>
  <c r="Q39" i="8" s="1"/>
  <c r="AB38" i="8"/>
  <c r="AA38" i="8"/>
  <c r="Z38" i="8"/>
  <c r="Y38" i="8"/>
  <c r="X38" i="8"/>
  <c r="R38" i="8"/>
  <c r="O38" i="8"/>
  <c r="V38" i="8" s="1"/>
  <c r="N38" i="8"/>
  <c r="U38" i="8" s="1"/>
  <c r="M38" i="8"/>
  <c r="T38" i="8" s="1"/>
  <c r="L38" i="8"/>
  <c r="S38" i="8" s="1"/>
  <c r="K38" i="8"/>
  <c r="J38" i="8"/>
  <c r="Q38" i="8" s="1"/>
  <c r="AB37" i="8"/>
  <c r="AA37" i="8"/>
  <c r="Z37" i="8"/>
  <c r="Y37" i="8"/>
  <c r="X37" i="8"/>
  <c r="O37" i="8"/>
  <c r="V37" i="8" s="1"/>
  <c r="N37" i="8"/>
  <c r="U37" i="8" s="1"/>
  <c r="M37" i="8"/>
  <c r="T37" i="8" s="1"/>
  <c r="L37" i="8"/>
  <c r="S37" i="8" s="1"/>
  <c r="K37" i="8"/>
  <c r="R37" i="8" s="1"/>
  <c r="J37" i="8"/>
  <c r="Q37" i="8" s="1"/>
  <c r="AB36" i="8"/>
  <c r="AA36" i="8"/>
  <c r="Z36" i="8"/>
  <c r="Y36" i="8"/>
  <c r="X36" i="8"/>
  <c r="AB52" i="13"/>
  <c r="AA52" i="13"/>
  <c r="Z52" i="13"/>
  <c r="Y52" i="13"/>
  <c r="X52" i="13"/>
  <c r="O52" i="13"/>
  <c r="V52" i="13" s="1"/>
  <c r="N52" i="13"/>
  <c r="U52" i="13" s="1"/>
  <c r="M52" i="13"/>
  <c r="T52" i="13" s="1"/>
  <c r="L52" i="13"/>
  <c r="S52" i="13" s="1"/>
  <c r="K52" i="13"/>
  <c r="R52" i="13" s="1"/>
  <c r="J52" i="13"/>
  <c r="Q52" i="13" s="1"/>
  <c r="AB51" i="13"/>
  <c r="AA51" i="13"/>
  <c r="Z51" i="13"/>
  <c r="Y51" i="13"/>
  <c r="X51" i="13"/>
  <c r="O51" i="13"/>
  <c r="V51" i="13" s="1"/>
  <c r="N51" i="13"/>
  <c r="U51" i="13" s="1"/>
  <c r="M51" i="13"/>
  <c r="T51" i="13" s="1"/>
  <c r="L51" i="13"/>
  <c r="S51" i="13" s="1"/>
  <c r="K51" i="13"/>
  <c r="R51" i="13" s="1"/>
  <c r="J51" i="13"/>
  <c r="Q51" i="13" s="1"/>
  <c r="AB50" i="13"/>
  <c r="AA50" i="13"/>
  <c r="Z50" i="13"/>
  <c r="Y50" i="13"/>
  <c r="X50" i="13"/>
  <c r="U50" i="13"/>
  <c r="R50" i="13"/>
  <c r="O50" i="13"/>
  <c r="V50" i="13" s="1"/>
  <c r="N50" i="13"/>
  <c r="M50" i="13"/>
  <c r="T50" i="13" s="1"/>
  <c r="L50" i="13"/>
  <c r="S50" i="13" s="1"/>
  <c r="K50" i="13"/>
  <c r="J50" i="13"/>
  <c r="Q50" i="13" s="1"/>
  <c r="AB49" i="13"/>
  <c r="AA49" i="13"/>
  <c r="Z49" i="13"/>
  <c r="Y49" i="13"/>
  <c r="X49" i="13"/>
  <c r="V49" i="13"/>
  <c r="O49" i="13"/>
  <c r="N49" i="13"/>
  <c r="U49" i="13" s="1"/>
  <c r="M49" i="13"/>
  <c r="T49" i="13" s="1"/>
  <c r="L49" i="13"/>
  <c r="S49" i="13" s="1"/>
  <c r="K49" i="13"/>
  <c r="R49" i="13" s="1"/>
  <c r="J49" i="13"/>
  <c r="Q49" i="13" s="1"/>
  <c r="AB48" i="13"/>
  <c r="AA48" i="13"/>
  <c r="Z48" i="13"/>
  <c r="Y48" i="13"/>
  <c r="X48" i="13"/>
  <c r="O48" i="13"/>
  <c r="V48" i="13" s="1"/>
  <c r="N48" i="13"/>
  <c r="U48" i="13" s="1"/>
  <c r="M48" i="13"/>
  <c r="T48" i="13" s="1"/>
  <c r="L48" i="13"/>
  <c r="S48" i="13" s="1"/>
  <c r="K48" i="13"/>
  <c r="R48" i="13" s="1"/>
  <c r="J48" i="13"/>
  <c r="Q48" i="13" s="1"/>
  <c r="AB47" i="13"/>
  <c r="AA47" i="13"/>
  <c r="Z47" i="13"/>
  <c r="Y47" i="13"/>
  <c r="X47" i="13"/>
  <c r="U47" i="13"/>
  <c r="T47" i="13"/>
  <c r="O47" i="13"/>
  <c r="V47" i="13" s="1"/>
  <c r="N47" i="13"/>
  <c r="M47" i="13"/>
  <c r="L47" i="13"/>
  <c r="S47" i="13" s="1"/>
  <c r="K47" i="13"/>
  <c r="R47" i="13" s="1"/>
  <c r="J47" i="13"/>
  <c r="Q47" i="13" s="1"/>
  <c r="AB46" i="13"/>
  <c r="AA46" i="13"/>
  <c r="Z46" i="13"/>
  <c r="Y46" i="13"/>
  <c r="X46" i="13"/>
  <c r="V46" i="13"/>
  <c r="O46" i="13"/>
  <c r="N46" i="13"/>
  <c r="U46" i="13" s="1"/>
  <c r="M46" i="13"/>
  <c r="T46" i="13" s="1"/>
  <c r="L46" i="13"/>
  <c r="S46" i="13" s="1"/>
  <c r="K46" i="13"/>
  <c r="R46" i="13" s="1"/>
  <c r="J46" i="13"/>
  <c r="Q46" i="13" s="1"/>
  <c r="AB45" i="13"/>
  <c r="AA45" i="13"/>
  <c r="Z45" i="13"/>
  <c r="Y45" i="13"/>
  <c r="X45" i="13"/>
  <c r="R45" i="13"/>
  <c r="O45" i="13"/>
  <c r="V45" i="13" s="1"/>
  <c r="N45" i="13"/>
  <c r="U45" i="13" s="1"/>
  <c r="M45" i="13"/>
  <c r="T45" i="13" s="1"/>
  <c r="L45" i="13"/>
  <c r="S45" i="13" s="1"/>
  <c r="K45" i="13"/>
  <c r="J45" i="13"/>
  <c r="Q45" i="13" s="1"/>
  <c r="AB44" i="13"/>
  <c r="AA44" i="13"/>
  <c r="Z44" i="13"/>
  <c r="Y44" i="13"/>
  <c r="X44" i="13"/>
  <c r="O44" i="13"/>
  <c r="V44" i="13" s="1"/>
  <c r="N44" i="13"/>
  <c r="U44" i="13" s="1"/>
  <c r="M44" i="13"/>
  <c r="T44" i="13" s="1"/>
  <c r="L44" i="13"/>
  <c r="S44" i="13" s="1"/>
  <c r="K44" i="13"/>
  <c r="R44" i="13" s="1"/>
  <c r="J44" i="13"/>
  <c r="Q44" i="13" s="1"/>
  <c r="AB43" i="13"/>
  <c r="AA43" i="13"/>
  <c r="Z43" i="13"/>
  <c r="Y43" i="13"/>
  <c r="X43" i="13"/>
  <c r="T43" i="13"/>
  <c r="O43" i="13"/>
  <c r="V43" i="13" s="1"/>
  <c r="N43" i="13"/>
  <c r="U43" i="13" s="1"/>
  <c r="M43" i="13"/>
  <c r="L43" i="13"/>
  <c r="S43" i="13" s="1"/>
  <c r="K43" i="13"/>
  <c r="R43" i="13" s="1"/>
  <c r="J43" i="13"/>
  <c r="Q43" i="13" s="1"/>
  <c r="AB42" i="13"/>
  <c r="AA42" i="13"/>
  <c r="Z42" i="13"/>
  <c r="Y42" i="13"/>
  <c r="X42" i="13"/>
  <c r="U42" i="13"/>
  <c r="R42" i="13"/>
  <c r="O42" i="13"/>
  <c r="V42" i="13" s="1"/>
  <c r="N42" i="13"/>
  <c r="M42" i="13"/>
  <c r="T42" i="13" s="1"/>
  <c r="L42" i="13"/>
  <c r="S42" i="13" s="1"/>
  <c r="K42" i="13"/>
  <c r="J42" i="13"/>
  <c r="Q42" i="13" s="1"/>
  <c r="AB41" i="13"/>
  <c r="AA41" i="13"/>
  <c r="Z41" i="13"/>
  <c r="Y41" i="13"/>
  <c r="X41" i="13"/>
  <c r="V41" i="13"/>
  <c r="O41" i="13"/>
  <c r="N41" i="13"/>
  <c r="U41" i="13" s="1"/>
  <c r="M41" i="13"/>
  <c r="T41" i="13" s="1"/>
  <c r="L41" i="13"/>
  <c r="S41" i="13" s="1"/>
  <c r="K41" i="13"/>
  <c r="R41" i="13" s="1"/>
  <c r="J41" i="13"/>
  <c r="Q41" i="13" s="1"/>
  <c r="AB40" i="13"/>
  <c r="AA40" i="13"/>
  <c r="Z40" i="13"/>
  <c r="Y40" i="13"/>
  <c r="X40" i="13"/>
  <c r="O40" i="13"/>
  <c r="V40" i="13" s="1"/>
  <c r="N40" i="13"/>
  <c r="U40" i="13" s="1"/>
  <c r="M40" i="13"/>
  <c r="T40" i="13" s="1"/>
  <c r="L40" i="13"/>
  <c r="S40" i="13" s="1"/>
  <c r="K40" i="13"/>
  <c r="R40" i="13" s="1"/>
  <c r="J40" i="13"/>
  <c r="Q40" i="13" s="1"/>
  <c r="AB39" i="13"/>
  <c r="AA39" i="13"/>
  <c r="Z39" i="13"/>
  <c r="Y39" i="13"/>
  <c r="X39" i="13"/>
  <c r="U39" i="13"/>
  <c r="T39" i="13"/>
  <c r="O39" i="13"/>
  <c r="V39" i="13" s="1"/>
  <c r="N39" i="13"/>
  <c r="M39" i="13"/>
  <c r="L39" i="13"/>
  <c r="S39" i="13" s="1"/>
  <c r="K39" i="13"/>
  <c r="R39" i="13" s="1"/>
  <c r="J39" i="13"/>
  <c r="Q39" i="13" s="1"/>
  <c r="AB38" i="13"/>
  <c r="AA38" i="13"/>
  <c r="Z38" i="13"/>
  <c r="Y38" i="13"/>
  <c r="X38" i="13"/>
  <c r="V38" i="13"/>
  <c r="O38" i="13"/>
  <c r="N38" i="13"/>
  <c r="U38" i="13" s="1"/>
  <c r="M38" i="13"/>
  <c r="T38" i="13" s="1"/>
  <c r="L38" i="13"/>
  <c r="S38" i="13" s="1"/>
  <c r="K38" i="13"/>
  <c r="R38" i="13" s="1"/>
  <c r="J38" i="13"/>
  <c r="Q38" i="13" s="1"/>
  <c r="AB37" i="13"/>
  <c r="AA37" i="13"/>
  <c r="Z37" i="13"/>
  <c r="Y37" i="13"/>
  <c r="X37" i="13"/>
  <c r="O37" i="13"/>
  <c r="V37" i="13" s="1"/>
  <c r="N37" i="13"/>
  <c r="U37" i="13" s="1"/>
  <c r="M37" i="13"/>
  <c r="T37" i="13" s="1"/>
  <c r="L37" i="13"/>
  <c r="S37" i="13" s="1"/>
  <c r="K37" i="13"/>
  <c r="R37" i="13" s="1"/>
  <c r="J37" i="13"/>
  <c r="Q37" i="13" s="1"/>
  <c r="AB36" i="13"/>
  <c r="AA36" i="13"/>
  <c r="Z36" i="13"/>
  <c r="Y36" i="13"/>
  <c r="X36" i="13"/>
  <c r="E8" i="12" l="1"/>
  <c r="G11" i="12"/>
  <c r="F11" i="12"/>
  <c r="E11" i="12"/>
  <c r="AB53" i="14" l="1"/>
  <c r="AA53" i="14"/>
  <c r="Z53" i="14"/>
  <c r="Y53" i="14"/>
  <c r="X53" i="14"/>
  <c r="AB52" i="14"/>
  <c r="AA52" i="14"/>
  <c r="Z52" i="14"/>
  <c r="Y52" i="14"/>
  <c r="X52" i="14"/>
  <c r="AB51" i="14"/>
  <c r="AA51" i="14"/>
  <c r="Z51" i="14"/>
  <c r="Y51" i="14"/>
  <c r="X51" i="14"/>
  <c r="AB50" i="14"/>
  <c r="AA50" i="14"/>
  <c r="Z50" i="14"/>
  <c r="Y50" i="14"/>
  <c r="X50" i="14"/>
  <c r="AB49" i="14"/>
  <c r="AA49" i="14"/>
  <c r="Z49" i="14"/>
  <c r="Y49" i="14"/>
  <c r="X49" i="14"/>
  <c r="AB48" i="14"/>
  <c r="AA48" i="14"/>
  <c r="Z48" i="14"/>
  <c r="Y48" i="14"/>
  <c r="X48" i="14"/>
  <c r="AB47" i="14"/>
  <c r="AA47" i="14"/>
  <c r="Z47" i="14"/>
  <c r="Y47" i="14"/>
  <c r="X47" i="14"/>
  <c r="AB46" i="14"/>
  <c r="AA46" i="14"/>
  <c r="Z46" i="14"/>
  <c r="Y46" i="14"/>
  <c r="X46" i="14"/>
  <c r="AB45" i="14"/>
  <c r="AA45" i="14"/>
  <c r="Z45" i="14"/>
  <c r="Y45" i="14"/>
  <c r="X45" i="14"/>
  <c r="AB44" i="14"/>
  <c r="AA44" i="14"/>
  <c r="Z44" i="14"/>
  <c r="Y44" i="14"/>
  <c r="X44" i="14"/>
  <c r="AB43" i="14"/>
  <c r="AA43" i="14"/>
  <c r="Z43" i="14"/>
  <c r="Y43" i="14"/>
  <c r="X43" i="14"/>
  <c r="AB42" i="14"/>
  <c r="AA42" i="14"/>
  <c r="Z42" i="14"/>
  <c r="Y42" i="14"/>
  <c r="X42" i="14"/>
  <c r="AB41" i="14"/>
  <c r="AA41" i="14"/>
  <c r="Z41" i="14"/>
  <c r="Y41" i="14"/>
  <c r="X41" i="14"/>
  <c r="AB40" i="14"/>
  <c r="AA40" i="14"/>
  <c r="Z40" i="14"/>
  <c r="Y40" i="14"/>
  <c r="X40" i="14"/>
  <c r="AB39" i="14"/>
  <c r="AA39" i="14"/>
  <c r="Z39" i="14"/>
  <c r="Y39" i="14"/>
  <c r="X39" i="14"/>
  <c r="AB38" i="14"/>
  <c r="AA38" i="14"/>
  <c r="Z38" i="14"/>
  <c r="Y38" i="14"/>
  <c r="X38" i="14"/>
  <c r="AB37" i="14"/>
  <c r="AA37" i="14"/>
  <c r="Z37" i="14"/>
  <c r="Y37" i="14"/>
  <c r="X37" i="14"/>
  <c r="AB36" i="14"/>
  <c r="AA36" i="14"/>
  <c r="Z36" i="14"/>
  <c r="Y36" i="14"/>
  <c r="X36" i="14"/>
  <c r="O53" i="14" l="1"/>
  <c r="V53" i="14" s="1"/>
  <c r="N53" i="14"/>
  <c r="U53" i="14" s="1"/>
  <c r="M53" i="14"/>
  <c r="T53" i="14" s="1"/>
  <c r="L53" i="14"/>
  <c r="S53" i="14" s="1"/>
  <c r="K53" i="14"/>
  <c r="R53" i="14" s="1"/>
  <c r="J53" i="14"/>
  <c r="Q53" i="14" s="1"/>
  <c r="O52" i="14"/>
  <c r="V52" i="14" s="1"/>
  <c r="N52" i="14"/>
  <c r="U52" i="14" s="1"/>
  <c r="M52" i="14"/>
  <c r="T52" i="14" s="1"/>
  <c r="L52" i="14"/>
  <c r="S52" i="14" s="1"/>
  <c r="K52" i="14"/>
  <c r="R52" i="14" s="1"/>
  <c r="J52" i="14"/>
  <c r="Q52" i="14" s="1"/>
  <c r="O51" i="14"/>
  <c r="V51" i="14" s="1"/>
  <c r="N51" i="14"/>
  <c r="U51" i="14" s="1"/>
  <c r="M51" i="14"/>
  <c r="T51" i="14" s="1"/>
  <c r="L51" i="14"/>
  <c r="S51" i="14" s="1"/>
  <c r="K51" i="14"/>
  <c r="R51" i="14" s="1"/>
  <c r="J51" i="14"/>
  <c r="Q51" i="14" s="1"/>
  <c r="O50" i="14"/>
  <c r="V50" i="14" s="1"/>
  <c r="N50" i="14"/>
  <c r="U50" i="14" s="1"/>
  <c r="M50" i="14"/>
  <c r="T50" i="14" s="1"/>
  <c r="L50" i="14"/>
  <c r="S50" i="14" s="1"/>
  <c r="K50" i="14"/>
  <c r="R50" i="14" s="1"/>
  <c r="J50" i="14"/>
  <c r="Q50" i="14" s="1"/>
  <c r="O49" i="14"/>
  <c r="V49" i="14" s="1"/>
  <c r="N49" i="14"/>
  <c r="U49" i="14" s="1"/>
  <c r="M49" i="14"/>
  <c r="T49" i="14" s="1"/>
  <c r="L49" i="14"/>
  <c r="S49" i="14" s="1"/>
  <c r="K49" i="14"/>
  <c r="R49" i="14" s="1"/>
  <c r="J49" i="14"/>
  <c r="Q49" i="14" s="1"/>
  <c r="O48" i="14"/>
  <c r="V48" i="14" s="1"/>
  <c r="N48" i="14"/>
  <c r="U48" i="14" s="1"/>
  <c r="M48" i="14"/>
  <c r="T48" i="14" s="1"/>
  <c r="L48" i="14"/>
  <c r="S48" i="14" s="1"/>
  <c r="K48" i="14"/>
  <c r="R48" i="14" s="1"/>
  <c r="J48" i="14"/>
  <c r="Q48" i="14" s="1"/>
  <c r="O47" i="14"/>
  <c r="V47" i="14" s="1"/>
  <c r="N47" i="14"/>
  <c r="U47" i="14" s="1"/>
  <c r="M47" i="14"/>
  <c r="T47" i="14" s="1"/>
  <c r="L47" i="14"/>
  <c r="S47" i="14" s="1"/>
  <c r="K47" i="14"/>
  <c r="R47" i="14" s="1"/>
  <c r="J47" i="14"/>
  <c r="Q47" i="14" s="1"/>
  <c r="O46" i="14"/>
  <c r="V46" i="14" s="1"/>
  <c r="N46" i="14"/>
  <c r="U46" i="14" s="1"/>
  <c r="M46" i="14"/>
  <c r="T46" i="14" s="1"/>
  <c r="L46" i="14"/>
  <c r="S46" i="14" s="1"/>
  <c r="K46" i="14"/>
  <c r="R46" i="14" s="1"/>
  <c r="J46" i="14"/>
  <c r="Q46" i="14" s="1"/>
  <c r="O45" i="14"/>
  <c r="V45" i="14" s="1"/>
  <c r="N45" i="14"/>
  <c r="U45" i="14" s="1"/>
  <c r="M45" i="14"/>
  <c r="T45" i="14" s="1"/>
  <c r="L45" i="14"/>
  <c r="S45" i="14" s="1"/>
  <c r="K45" i="14"/>
  <c r="R45" i="14" s="1"/>
  <c r="J45" i="14"/>
  <c r="Q45" i="14" s="1"/>
  <c r="O44" i="14"/>
  <c r="V44" i="14" s="1"/>
  <c r="N44" i="14"/>
  <c r="U44" i="14" s="1"/>
  <c r="M44" i="14"/>
  <c r="T44" i="14" s="1"/>
  <c r="L44" i="14"/>
  <c r="S44" i="14" s="1"/>
  <c r="K44" i="14"/>
  <c r="R44" i="14" s="1"/>
  <c r="J44" i="14"/>
  <c r="Q44" i="14" s="1"/>
  <c r="O43" i="14"/>
  <c r="V43" i="14" s="1"/>
  <c r="N43" i="14"/>
  <c r="U43" i="14" s="1"/>
  <c r="M43" i="14"/>
  <c r="T43" i="14" s="1"/>
  <c r="L43" i="14"/>
  <c r="S43" i="14" s="1"/>
  <c r="K43" i="14"/>
  <c r="R43" i="14" s="1"/>
  <c r="J43" i="14"/>
  <c r="Q43" i="14" s="1"/>
  <c r="O42" i="14"/>
  <c r="V42" i="14" s="1"/>
  <c r="N42" i="14"/>
  <c r="U42" i="14" s="1"/>
  <c r="M42" i="14"/>
  <c r="T42" i="14" s="1"/>
  <c r="L42" i="14"/>
  <c r="S42" i="14" s="1"/>
  <c r="K42" i="14"/>
  <c r="R42" i="14" s="1"/>
  <c r="J42" i="14"/>
  <c r="Q42" i="14" s="1"/>
  <c r="O41" i="14"/>
  <c r="V41" i="14" s="1"/>
  <c r="N41" i="14"/>
  <c r="U41" i="14" s="1"/>
  <c r="M41" i="14"/>
  <c r="T41" i="14" s="1"/>
  <c r="L41" i="14"/>
  <c r="S41" i="14" s="1"/>
  <c r="K41" i="14"/>
  <c r="R41" i="14" s="1"/>
  <c r="J41" i="14"/>
  <c r="Q41" i="14" s="1"/>
  <c r="O40" i="14"/>
  <c r="V40" i="14" s="1"/>
  <c r="N40" i="14"/>
  <c r="U40" i="14" s="1"/>
  <c r="M40" i="14"/>
  <c r="T40" i="14" s="1"/>
  <c r="L40" i="14"/>
  <c r="S40" i="14" s="1"/>
  <c r="K40" i="14"/>
  <c r="R40" i="14" s="1"/>
  <c r="J40" i="14"/>
  <c r="Q40" i="14" s="1"/>
  <c r="O39" i="14"/>
  <c r="V39" i="14" s="1"/>
  <c r="N39" i="14"/>
  <c r="U39" i="14" s="1"/>
  <c r="M39" i="14"/>
  <c r="T39" i="14" s="1"/>
  <c r="L39" i="14"/>
  <c r="S39" i="14" s="1"/>
  <c r="K39" i="14"/>
  <c r="R39" i="14" s="1"/>
  <c r="J39" i="14"/>
  <c r="Q39" i="14" s="1"/>
  <c r="O38" i="14"/>
  <c r="V38" i="14" s="1"/>
  <c r="N38" i="14"/>
  <c r="U38" i="14" s="1"/>
  <c r="M38" i="14"/>
  <c r="T38" i="14" s="1"/>
  <c r="L38" i="14"/>
  <c r="S38" i="14" s="1"/>
  <c r="K38" i="14"/>
  <c r="R38" i="14" s="1"/>
  <c r="J38" i="14"/>
  <c r="Q38" i="14" s="1"/>
  <c r="O37" i="14"/>
  <c r="V37" i="14" s="1"/>
  <c r="N37" i="14"/>
  <c r="U37" i="14" s="1"/>
  <c r="M37" i="14"/>
  <c r="T37" i="14" s="1"/>
  <c r="L37" i="14"/>
  <c r="S37" i="14" s="1"/>
  <c r="K37" i="14"/>
  <c r="R37" i="14" s="1"/>
  <c r="J37" i="14"/>
  <c r="Q37" i="14" s="1"/>
  <c r="U41" i="17" l="1"/>
  <c r="V41" i="17" s="1"/>
  <c r="Y41" i="17"/>
  <c r="AD41" i="17" s="1"/>
  <c r="Z41" i="17"/>
  <c r="AA41" i="17"/>
  <c r="AB41" i="17"/>
  <c r="U42" i="17"/>
  <c r="V42" i="17" s="1"/>
  <c r="Y42" i="17"/>
  <c r="AD42" i="17" s="1"/>
  <c r="Z42" i="17"/>
  <c r="AA42" i="17"/>
  <c r="AB42" i="17"/>
  <c r="U61" i="17"/>
  <c r="V61" i="17" s="1"/>
  <c r="Y61" i="17"/>
  <c r="AD61" i="17" s="1"/>
  <c r="Z61" i="17"/>
  <c r="AA61" i="17"/>
  <c r="AB61" i="17"/>
  <c r="U62" i="17"/>
  <c r="V62" i="17" s="1"/>
  <c r="Y62" i="17"/>
  <c r="AD62" i="17" s="1"/>
  <c r="Z62" i="17"/>
  <c r="AA62" i="17"/>
  <c r="AB62" i="17"/>
  <c r="AB122" i="17" l="1"/>
  <c r="AA122" i="17"/>
  <c r="Z122" i="17"/>
  <c r="Y122" i="17"/>
  <c r="AD122" i="17" s="1"/>
  <c r="AB121" i="17"/>
  <c r="AA121" i="17"/>
  <c r="Z121" i="17"/>
  <c r="Y121" i="17"/>
  <c r="AD121" i="17" s="1"/>
  <c r="AB120" i="17"/>
  <c r="AA120" i="17"/>
  <c r="Z120" i="17"/>
  <c r="Y120" i="17"/>
  <c r="AD120" i="17" s="1"/>
  <c r="AB119" i="17"/>
  <c r="AA119" i="17"/>
  <c r="Z119" i="17"/>
  <c r="Y119" i="17"/>
  <c r="AD119" i="17" s="1"/>
  <c r="AB118" i="17"/>
  <c r="AA118" i="17"/>
  <c r="Z118" i="17"/>
  <c r="Y118" i="17"/>
  <c r="AD118" i="17" s="1"/>
  <c r="AB117" i="17"/>
  <c r="AA117" i="17"/>
  <c r="Z117" i="17"/>
  <c r="Y117" i="17"/>
  <c r="AD117" i="17" s="1"/>
  <c r="AB116" i="17"/>
  <c r="AA116" i="17"/>
  <c r="Z116" i="17"/>
  <c r="Y116" i="17"/>
  <c r="AD116" i="17" s="1"/>
  <c r="AB115" i="17"/>
  <c r="AA115" i="17"/>
  <c r="Z115" i="17"/>
  <c r="Y115" i="17"/>
  <c r="AD115" i="17" s="1"/>
  <c r="AB114" i="17"/>
  <c r="AA114" i="17"/>
  <c r="Z114" i="17"/>
  <c r="Y114" i="17"/>
  <c r="AD114" i="17" s="1"/>
  <c r="AB113" i="17"/>
  <c r="AA113" i="17"/>
  <c r="Z113" i="17"/>
  <c r="Y113" i="17"/>
  <c r="AD113" i="17" s="1"/>
  <c r="AB112" i="17"/>
  <c r="AA112" i="17"/>
  <c r="Z112" i="17"/>
  <c r="Y112" i="17"/>
  <c r="AD112" i="17" s="1"/>
  <c r="AB111" i="17"/>
  <c r="AA111" i="17"/>
  <c r="Z111" i="17"/>
  <c r="Y111" i="17"/>
  <c r="AD111" i="17" s="1"/>
  <c r="AB110" i="17"/>
  <c r="AA110" i="17"/>
  <c r="Z110" i="17"/>
  <c r="Y110" i="17"/>
  <c r="AD110" i="17" s="1"/>
  <c r="AB109" i="17"/>
  <c r="AA109" i="17"/>
  <c r="Z109" i="17"/>
  <c r="Y109" i="17"/>
  <c r="AD109" i="17" s="1"/>
  <c r="AB108" i="17"/>
  <c r="AA108" i="17"/>
  <c r="Z108" i="17"/>
  <c r="Y108" i="17"/>
  <c r="AD108" i="17" s="1"/>
  <c r="AB107" i="17"/>
  <c r="AA107" i="17"/>
  <c r="Z107" i="17"/>
  <c r="AB106" i="17"/>
  <c r="AA106" i="17"/>
  <c r="AB105" i="17"/>
  <c r="AB102" i="17"/>
  <c r="AA102" i="17"/>
  <c r="Z102" i="17"/>
  <c r="Y102" i="17"/>
  <c r="AD102" i="17" s="1"/>
  <c r="AB101" i="17"/>
  <c r="AA101" i="17"/>
  <c r="Z101" i="17"/>
  <c r="Y101" i="17"/>
  <c r="AD101" i="17" s="1"/>
  <c r="AB100" i="17"/>
  <c r="AA100" i="17"/>
  <c r="Z100" i="17"/>
  <c r="Y100" i="17"/>
  <c r="AD100" i="17" s="1"/>
  <c r="AB99" i="17"/>
  <c r="AA99" i="17"/>
  <c r="Z99" i="17"/>
  <c r="Y99" i="17"/>
  <c r="AD99" i="17" s="1"/>
  <c r="AB98" i="17"/>
  <c r="AA98" i="17"/>
  <c r="Z98" i="17"/>
  <c r="Y98" i="17"/>
  <c r="AD98" i="17" s="1"/>
  <c r="AB97" i="17"/>
  <c r="AA97" i="17"/>
  <c r="Z97" i="17"/>
  <c r="Y97" i="17"/>
  <c r="AD97" i="17" s="1"/>
  <c r="AB96" i="17"/>
  <c r="AA96" i="17"/>
  <c r="Z96" i="17"/>
  <c r="Y96" i="17"/>
  <c r="AD96" i="17" s="1"/>
  <c r="AB95" i="17"/>
  <c r="AA95" i="17"/>
  <c r="Z95" i="17"/>
  <c r="Y95" i="17"/>
  <c r="AD95" i="17" s="1"/>
  <c r="AB94" i="17"/>
  <c r="AA94" i="17"/>
  <c r="Z94" i="17"/>
  <c r="Y94" i="17"/>
  <c r="AD94" i="17" s="1"/>
  <c r="AB93" i="17"/>
  <c r="AA93" i="17"/>
  <c r="Z93" i="17"/>
  <c r="Y93" i="17"/>
  <c r="AD93" i="17" s="1"/>
  <c r="AB92" i="17"/>
  <c r="AA92" i="17"/>
  <c r="Z92" i="17"/>
  <c r="Y92" i="17"/>
  <c r="AD92" i="17" s="1"/>
  <c r="AB91" i="17"/>
  <c r="AA91" i="17"/>
  <c r="Z91" i="17"/>
  <c r="Y91" i="17"/>
  <c r="AD91" i="17" s="1"/>
  <c r="AB90" i="17"/>
  <c r="AA90" i="17"/>
  <c r="Z90" i="17"/>
  <c r="Y90" i="17"/>
  <c r="AD90" i="17" s="1"/>
  <c r="AB89" i="17"/>
  <c r="AA89" i="17"/>
  <c r="Z89" i="17"/>
  <c r="Y89" i="17"/>
  <c r="AD89" i="17" s="1"/>
  <c r="AB88" i="17"/>
  <c r="AA88" i="17"/>
  <c r="Z88" i="17"/>
  <c r="Y88" i="17"/>
  <c r="AD88" i="17" s="1"/>
  <c r="AB87" i="17"/>
  <c r="AA87" i="17"/>
  <c r="Z87" i="17"/>
  <c r="AB86" i="17"/>
  <c r="AA86" i="17"/>
  <c r="AB85" i="17"/>
  <c r="AB82" i="17"/>
  <c r="AA82" i="17"/>
  <c r="Z82" i="17"/>
  <c r="Y82" i="17"/>
  <c r="AD82" i="17" s="1"/>
  <c r="AB81" i="17"/>
  <c r="AA81" i="17"/>
  <c r="Z81" i="17"/>
  <c r="Y81" i="17"/>
  <c r="AD81" i="17" s="1"/>
  <c r="AB80" i="17"/>
  <c r="AA80" i="17"/>
  <c r="Z80" i="17"/>
  <c r="Y80" i="17"/>
  <c r="AD80" i="17" s="1"/>
  <c r="AB79" i="17"/>
  <c r="AA79" i="17"/>
  <c r="Z79" i="17"/>
  <c r="Y79" i="17"/>
  <c r="AD79" i="17" s="1"/>
  <c r="AB78" i="17"/>
  <c r="AA78" i="17"/>
  <c r="Z78" i="17"/>
  <c r="Y78" i="17"/>
  <c r="AD78" i="17" s="1"/>
  <c r="AB77" i="17"/>
  <c r="AA77" i="17"/>
  <c r="Z77" i="17"/>
  <c r="Y77" i="17"/>
  <c r="AD77" i="17" s="1"/>
  <c r="AB76" i="17"/>
  <c r="AA76" i="17"/>
  <c r="Z76" i="17"/>
  <c r="Y76" i="17"/>
  <c r="AD76" i="17" s="1"/>
  <c r="AB75" i="17"/>
  <c r="AA75" i="17"/>
  <c r="Z75" i="17"/>
  <c r="Y75" i="17"/>
  <c r="AD75" i="17" s="1"/>
  <c r="AB74" i="17"/>
  <c r="AA74" i="17"/>
  <c r="Z74" i="17"/>
  <c r="Y74" i="17"/>
  <c r="AD74" i="17" s="1"/>
  <c r="AB73" i="17"/>
  <c r="AA73" i="17"/>
  <c r="Z73" i="17"/>
  <c r="Y73" i="17"/>
  <c r="AD73" i="17" s="1"/>
  <c r="AB72" i="17"/>
  <c r="AA72" i="17"/>
  <c r="Z72" i="17"/>
  <c r="Y72" i="17"/>
  <c r="AD72" i="17" s="1"/>
  <c r="AB71" i="17"/>
  <c r="AA71" i="17"/>
  <c r="Z71" i="17"/>
  <c r="Y71" i="17"/>
  <c r="AD71" i="17" s="1"/>
  <c r="AB70" i="17"/>
  <c r="AA70" i="17"/>
  <c r="Z70" i="17"/>
  <c r="Y70" i="17"/>
  <c r="AD70" i="17" s="1"/>
  <c r="AB69" i="17"/>
  <c r="AA69" i="17"/>
  <c r="Z69" i="17"/>
  <c r="Y69" i="17"/>
  <c r="AD69" i="17" s="1"/>
  <c r="AB68" i="17"/>
  <c r="AA68" i="17"/>
  <c r="Z68" i="17"/>
  <c r="Y68" i="17"/>
  <c r="AD68" i="17" s="1"/>
  <c r="AB67" i="17"/>
  <c r="AA67" i="17"/>
  <c r="Z67" i="17"/>
  <c r="AB66" i="17"/>
  <c r="AA66" i="17"/>
  <c r="AB65" i="17"/>
  <c r="AB60" i="17"/>
  <c r="AA60" i="17"/>
  <c r="Z60" i="17"/>
  <c r="Y60" i="17"/>
  <c r="AD60" i="17" s="1"/>
  <c r="AB59" i="17"/>
  <c r="AA59" i="17"/>
  <c r="Z59" i="17"/>
  <c r="Y59" i="17"/>
  <c r="AD59" i="17" s="1"/>
  <c r="AB58" i="17"/>
  <c r="AA58" i="17"/>
  <c r="Z58" i="17"/>
  <c r="Y58" i="17"/>
  <c r="AD58" i="17" s="1"/>
  <c r="AB57" i="17"/>
  <c r="AA57" i="17"/>
  <c r="Z57" i="17"/>
  <c r="Y57" i="17"/>
  <c r="AD57" i="17" s="1"/>
  <c r="AB56" i="17"/>
  <c r="AA56" i="17"/>
  <c r="Z56" i="17"/>
  <c r="Y56" i="17"/>
  <c r="AD56" i="17" s="1"/>
  <c r="AB55" i="17"/>
  <c r="AA55" i="17"/>
  <c r="Z55" i="17"/>
  <c r="Y55" i="17"/>
  <c r="AD55" i="17" s="1"/>
  <c r="AB54" i="17"/>
  <c r="AA54" i="17"/>
  <c r="Z54" i="17"/>
  <c r="Y54" i="17"/>
  <c r="AD54" i="17" s="1"/>
  <c r="AB53" i="17"/>
  <c r="AA53" i="17"/>
  <c r="Z53" i="17"/>
  <c r="Y53" i="17"/>
  <c r="AD53" i="17" s="1"/>
  <c r="AB52" i="17"/>
  <c r="AA52" i="17"/>
  <c r="Z52" i="17"/>
  <c r="Y52" i="17"/>
  <c r="AD52" i="17" s="1"/>
  <c r="AB51" i="17"/>
  <c r="AA51" i="17"/>
  <c r="Z51" i="17"/>
  <c r="Y51" i="17"/>
  <c r="AD51" i="17" s="1"/>
  <c r="AB50" i="17"/>
  <c r="AA50" i="17"/>
  <c r="Z50" i="17"/>
  <c r="Y50" i="17"/>
  <c r="AD50" i="17" s="1"/>
  <c r="AB49" i="17"/>
  <c r="AA49" i="17"/>
  <c r="Z49" i="17"/>
  <c r="Y49" i="17"/>
  <c r="AD49" i="17" s="1"/>
  <c r="AB48" i="17"/>
  <c r="AA48" i="17"/>
  <c r="Z48" i="17"/>
  <c r="Y48" i="17"/>
  <c r="AD48" i="17" s="1"/>
  <c r="AB47" i="17"/>
  <c r="AA47" i="17"/>
  <c r="Z47" i="17"/>
  <c r="AB46" i="17"/>
  <c r="AA46" i="17"/>
  <c r="AB45" i="17"/>
  <c r="AB40" i="17"/>
  <c r="AA40" i="17"/>
  <c r="Z40" i="17"/>
  <c r="Y40" i="17"/>
  <c r="AD40" i="17" s="1"/>
  <c r="AB39" i="17"/>
  <c r="AA39" i="17"/>
  <c r="Z39" i="17"/>
  <c r="Y39" i="17"/>
  <c r="AD39" i="17" s="1"/>
  <c r="AB38" i="17"/>
  <c r="AA38" i="17"/>
  <c r="Z38" i="17"/>
  <c r="Y38" i="17"/>
  <c r="AD38" i="17" s="1"/>
  <c r="AB37" i="17"/>
  <c r="AA37" i="17"/>
  <c r="Z37" i="17"/>
  <c r="Y37" i="17"/>
  <c r="AD37" i="17" s="1"/>
  <c r="AB36" i="17"/>
  <c r="AA36" i="17"/>
  <c r="Z36" i="17"/>
  <c r="Y36" i="17"/>
  <c r="AD36" i="17" s="1"/>
  <c r="AB35" i="17"/>
  <c r="AA35" i="17"/>
  <c r="Z35" i="17"/>
  <c r="Y35" i="17"/>
  <c r="AD35" i="17" s="1"/>
  <c r="AB34" i="17"/>
  <c r="AA34" i="17"/>
  <c r="Z34" i="17"/>
  <c r="Y34" i="17"/>
  <c r="AD34" i="17" s="1"/>
  <c r="AB33" i="17"/>
  <c r="AA33" i="17"/>
  <c r="Z33" i="17"/>
  <c r="Y33" i="17"/>
  <c r="AD33" i="17" s="1"/>
  <c r="AB32" i="17"/>
  <c r="AA32" i="17"/>
  <c r="Z32" i="17"/>
  <c r="Y32" i="17"/>
  <c r="AD32" i="17" s="1"/>
  <c r="AB31" i="17"/>
  <c r="AA31" i="17"/>
  <c r="Z31" i="17"/>
  <c r="Y31" i="17"/>
  <c r="AD31" i="17" s="1"/>
  <c r="AB30" i="17"/>
  <c r="AA30" i="17"/>
  <c r="Z30" i="17"/>
  <c r="Y30" i="17"/>
  <c r="AD30" i="17" s="1"/>
  <c r="AB29" i="17"/>
  <c r="AA29" i="17"/>
  <c r="Z29" i="17"/>
  <c r="Y29" i="17"/>
  <c r="AD29" i="17" s="1"/>
  <c r="AB28" i="17"/>
  <c r="AA28" i="17"/>
  <c r="Z28" i="17"/>
  <c r="Y28" i="17"/>
  <c r="AD28" i="17" s="1"/>
  <c r="AB27" i="17"/>
  <c r="AA27" i="17"/>
  <c r="Z27" i="17"/>
  <c r="AB26" i="17"/>
  <c r="AA26" i="17"/>
  <c r="AB25" i="17"/>
  <c r="AB22" i="17"/>
  <c r="AA22" i="17"/>
  <c r="Z22" i="17"/>
  <c r="Y22" i="17"/>
  <c r="AD22" i="17" s="1"/>
  <c r="AB21" i="17"/>
  <c r="AA21" i="17"/>
  <c r="Z21" i="17"/>
  <c r="Y21" i="17"/>
  <c r="AD21" i="17" s="1"/>
  <c r="AB20" i="17"/>
  <c r="AA20" i="17"/>
  <c r="Z20" i="17"/>
  <c r="Y20" i="17"/>
  <c r="AD20" i="17" s="1"/>
  <c r="AB19" i="17"/>
  <c r="AA19" i="17"/>
  <c r="Z19" i="17"/>
  <c r="Y19" i="17"/>
  <c r="AD19" i="17" s="1"/>
  <c r="AB18" i="17"/>
  <c r="AA18" i="17"/>
  <c r="Z18" i="17"/>
  <c r="Y18" i="17"/>
  <c r="AD18" i="17" s="1"/>
  <c r="AB17" i="17"/>
  <c r="AA17" i="17"/>
  <c r="Z17" i="17"/>
  <c r="Y17" i="17"/>
  <c r="AD17" i="17" s="1"/>
  <c r="AB16" i="17"/>
  <c r="AA16" i="17"/>
  <c r="Z16" i="17"/>
  <c r="Y16" i="17"/>
  <c r="AD16" i="17" s="1"/>
  <c r="AB15" i="17"/>
  <c r="AA15" i="17"/>
  <c r="Z15" i="17"/>
  <c r="Y15" i="17"/>
  <c r="AD15" i="17" s="1"/>
  <c r="AB14" i="17"/>
  <c r="AA14" i="17"/>
  <c r="Z14" i="17"/>
  <c r="Y14" i="17"/>
  <c r="AD14" i="17" s="1"/>
  <c r="AB13" i="17"/>
  <c r="AA13" i="17"/>
  <c r="Z13" i="17"/>
  <c r="Y13" i="17"/>
  <c r="AD13" i="17" s="1"/>
  <c r="AB12" i="17"/>
  <c r="AA12" i="17"/>
  <c r="Z12" i="17"/>
  <c r="Y12" i="17"/>
  <c r="AD12" i="17" s="1"/>
  <c r="AB11" i="17"/>
  <c r="AA11" i="17"/>
  <c r="Z11" i="17"/>
  <c r="Y11" i="17"/>
  <c r="AD11" i="17" s="1"/>
  <c r="AB10" i="17"/>
  <c r="AA10" i="17"/>
  <c r="Z10" i="17"/>
  <c r="Y10" i="17"/>
  <c r="AD10" i="17" s="1"/>
  <c r="AB9" i="17"/>
  <c r="AA9" i="17"/>
  <c r="Z9" i="17"/>
  <c r="Y9" i="17"/>
  <c r="AD9" i="17" s="1"/>
  <c r="AB8" i="17"/>
  <c r="AA8" i="17"/>
  <c r="Z8" i="17"/>
  <c r="Y8" i="17"/>
  <c r="AD8" i="17" s="1"/>
  <c r="AB7" i="17"/>
  <c r="AA7" i="17"/>
  <c r="Z7" i="17"/>
  <c r="AB6" i="17"/>
  <c r="AA6" i="17"/>
  <c r="AB5" i="17"/>
  <c r="G23" i="13" l="1"/>
  <c r="F23" i="13"/>
  <c r="E23" i="13"/>
  <c r="D23" i="13"/>
  <c r="C23" i="13"/>
  <c r="B23" i="13"/>
  <c r="G22" i="13"/>
  <c r="F22" i="13"/>
  <c r="E22" i="13"/>
  <c r="D22" i="13"/>
  <c r="C22" i="13"/>
  <c r="B22" i="13"/>
  <c r="G21" i="13"/>
  <c r="F21" i="13"/>
  <c r="E21" i="13"/>
  <c r="D21" i="13"/>
  <c r="C21" i="13"/>
  <c r="B21" i="13"/>
  <c r="G20" i="13"/>
  <c r="F20" i="13"/>
  <c r="E20" i="13"/>
  <c r="D20" i="13"/>
  <c r="C20" i="13"/>
  <c r="B20" i="13"/>
  <c r="G19" i="13"/>
  <c r="F19" i="13"/>
  <c r="E19" i="13"/>
  <c r="D19" i="13"/>
  <c r="C19" i="13"/>
  <c r="B19" i="13"/>
  <c r="G18" i="13"/>
  <c r="F18" i="13"/>
  <c r="E18" i="13"/>
  <c r="D18" i="13"/>
  <c r="C18" i="13"/>
  <c r="B18" i="13"/>
  <c r="G17" i="13"/>
  <c r="F17" i="13"/>
  <c r="E17" i="13"/>
  <c r="D17" i="13"/>
  <c r="C17" i="13"/>
  <c r="B17" i="13"/>
  <c r="G16" i="13"/>
  <c r="F16" i="13"/>
  <c r="E16" i="13"/>
  <c r="D16" i="13"/>
  <c r="C16" i="13"/>
  <c r="B16" i="13"/>
  <c r="G15" i="13"/>
  <c r="F15" i="13"/>
  <c r="E15" i="13"/>
  <c r="D15" i="13"/>
  <c r="C15" i="13"/>
  <c r="B15" i="13"/>
  <c r="G14" i="13"/>
  <c r="F14" i="13"/>
  <c r="E14" i="13"/>
  <c r="D14" i="13"/>
  <c r="C14" i="13"/>
  <c r="B14" i="13"/>
  <c r="G13" i="13"/>
  <c r="F13" i="13"/>
  <c r="E13" i="13"/>
  <c r="D13" i="13"/>
  <c r="C13" i="13"/>
  <c r="B13" i="13"/>
  <c r="G20" i="5" l="1"/>
  <c r="F20" i="5"/>
  <c r="E20" i="5"/>
  <c r="D20" i="5"/>
  <c r="C20" i="5"/>
  <c r="B20" i="5"/>
  <c r="G19" i="5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C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E13" i="5"/>
  <c r="D13" i="5"/>
  <c r="C13" i="5"/>
  <c r="B13" i="5"/>
  <c r="G12" i="5"/>
  <c r="F12" i="5"/>
  <c r="E12" i="5"/>
  <c r="D12" i="5"/>
  <c r="C12" i="5"/>
  <c r="B12" i="5"/>
  <c r="G11" i="5"/>
  <c r="F11" i="5"/>
  <c r="E11" i="5"/>
  <c r="D11" i="5"/>
  <c r="C11" i="5"/>
  <c r="B11" i="5"/>
  <c r="U122" i="17" l="1"/>
  <c r="V122" i="17" s="1"/>
  <c r="U121" i="17"/>
  <c r="V121" i="17" s="1"/>
  <c r="U120" i="17"/>
  <c r="V120" i="17" s="1"/>
  <c r="U119" i="17"/>
  <c r="V119" i="17" s="1"/>
  <c r="U118" i="17"/>
  <c r="V118" i="17" s="1"/>
  <c r="U117" i="17"/>
  <c r="V117" i="17" s="1"/>
  <c r="U116" i="17"/>
  <c r="V116" i="17" s="1"/>
  <c r="U115" i="17"/>
  <c r="V115" i="17" s="1"/>
  <c r="U114" i="17"/>
  <c r="V114" i="17" s="1"/>
  <c r="U113" i="17"/>
  <c r="V113" i="17" s="1"/>
  <c r="U112" i="17"/>
  <c r="V112" i="17" s="1"/>
  <c r="U111" i="17"/>
  <c r="V111" i="17" s="1"/>
  <c r="U110" i="17"/>
  <c r="V110" i="17" s="1"/>
  <c r="U109" i="17"/>
  <c r="V109" i="17" s="1"/>
  <c r="U108" i="17"/>
  <c r="V108" i="17" s="1"/>
  <c r="U102" i="17"/>
  <c r="V102" i="17" s="1"/>
  <c r="U101" i="17"/>
  <c r="V101" i="17" s="1"/>
  <c r="U100" i="17"/>
  <c r="V100" i="17" s="1"/>
  <c r="U99" i="17"/>
  <c r="V99" i="17" s="1"/>
  <c r="U98" i="17"/>
  <c r="V98" i="17" s="1"/>
  <c r="U97" i="17"/>
  <c r="V97" i="17" s="1"/>
  <c r="U96" i="17"/>
  <c r="V96" i="17" s="1"/>
  <c r="U95" i="17"/>
  <c r="V95" i="17" s="1"/>
  <c r="U94" i="17"/>
  <c r="V94" i="17" s="1"/>
  <c r="U93" i="17"/>
  <c r="V93" i="17" s="1"/>
  <c r="U92" i="17"/>
  <c r="V92" i="17" s="1"/>
  <c r="U91" i="17"/>
  <c r="V91" i="17" s="1"/>
  <c r="U90" i="17"/>
  <c r="V90" i="17" s="1"/>
  <c r="U89" i="17"/>
  <c r="V89" i="17" s="1"/>
  <c r="U88" i="17"/>
  <c r="V88" i="17" s="1"/>
  <c r="U82" i="17"/>
  <c r="V82" i="17" s="1"/>
  <c r="U81" i="17"/>
  <c r="V81" i="17" s="1"/>
  <c r="U80" i="17"/>
  <c r="V80" i="17" s="1"/>
  <c r="U79" i="17"/>
  <c r="V79" i="17" s="1"/>
  <c r="U78" i="17"/>
  <c r="V78" i="17" s="1"/>
  <c r="U77" i="17"/>
  <c r="V77" i="17" s="1"/>
  <c r="U76" i="17"/>
  <c r="V76" i="17" s="1"/>
  <c r="U75" i="17"/>
  <c r="V75" i="17" s="1"/>
  <c r="U74" i="17"/>
  <c r="V74" i="17" s="1"/>
  <c r="U73" i="17"/>
  <c r="V73" i="17" s="1"/>
  <c r="U72" i="17"/>
  <c r="V72" i="17" s="1"/>
  <c r="U71" i="17"/>
  <c r="V71" i="17" s="1"/>
  <c r="U70" i="17"/>
  <c r="V70" i="17" s="1"/>
  <c r="U69" i="17"/>
  <c r="V69" i="17" s="1"/>
  <c r="U68" i="17"/>
  <c r="V68" i="17" s="1"/>
  <c r="U60" i="17"/>
  <c r="V60" i="17" s="1"/>
  <c r="U59" i="17"/>
  <c r="V59" i="17" s="1"/>
  <c r="U58" i="17"/>
  <c r="V58" i="17" s="1"/>
  <c r="U57" i="17"/>
  <c r="V57" i="17" s="1"/>
  <c r="U56" i="17"/>
  <c r="V56" i="17" s="1"/>
  <c r="U55" i="17"/>
  <c r="V55" i="17" s="1"/>
  <c r="U54" i="17"/>
  <c r="V54" i="17" s="1"/>
  <c r="U53" i="17"/>
  <c r="V53" i="17" s="1"/>
  <c r="U52" i="17"/>
  <c r="V52" i="17" s="1"/>
  <c r="U51" i="17"/>
  <c r="V51" i="17" s="1"/>
  <c r="U50" i="17"/>
  <c r="V50" i="17" s="1"/>
  <c r="U49" i="17"/>
  <c r="V49" i="17" s="1"/>
  <c r="U48" i="17"/>
  <c r="V48" i="17" s="1"/>
  <c r="U40" i="17"/>
  <c r="V40" i="17" s="1"/>
  <c r="U39" i="17"/>
  <c r="V39" i="17" s="1"/>
  <c r="U38" i="17"/>
  <c r="V38" i="17" s="1"/>
  <c r="U37" i="17"/>
  <c r="V37" i="17" s="1"/>
  <c r="U36" i="17"/>
  <c r="V36" i="17" s="1"/>
  <c r="U35" i="17"/>
  <c r="V35" i="17" s="1"/>
  <c r="U34" i="17"/>
  <c r="V34" i="17" s="1"/>
  <c r="U33" i="17"/>
  <c r="V33" i="17" s="1"/>
  <c r="U32" i="17"/>
  <c r="V32" i="17" s="1"/>
  <c r="U31" i="17"/>
  <c r="V31" i="17" s="1"/>
  <c r="U30" i="17"/>
  <c r="V30" i="17" s="1"/>
  <c r="U29" i="17"/>
  <c r="V29" i="17" s="1"/>
  <c r="U28" i="17"/>
  <c r="V28" i="17" s="1"/>
  <c r="U22" i="17"/>
  <c r="V22" i="17" s="1"/>
  <c r="U21" i="17"/>
  <c r="V21" i="17" s="1"/>
  <c r="U20" i="17"/>
  <c r="V20" i="17" s="1"/>
  <c r="U19" i="17"/>
  <c r="V19" i="17" s="1"/>
  <c r="U18" i="17"/>
  <c r="V18" i="17" s="1"/>
  <c r="U17" i="17"/>
  <c r="V17" i="17" s="1"/>
  <c r="U16" i="17"/>
  <c r="V16" i="17" s="1"/>
  <c r="U15" i="17"/>
  <c r="V15" i="17" s="1"/>
  <c r="U14" i="17"/>
  <c r="V14" i="17" s="1"/>
  <c r="U13" i="17"/>
  <c r="V13" i="17" s="1"/>
  <c r="U12" i="17"/>
  <c r="V12" i="17" s="1"/>
  <c r="U11" i="17"/>
  <c r="V11" i="17" s="1"/>
  <c r="U10" i="17"/>
  <c r="V10" i="17" s="1"/>
  <c r="U9" i="17"/>
  <c r="V9" i="17" s="1"/>
  <c r="U8" i="17"/>
  <c r="V8" i="17" s="1"/>
  <c r="D30" i="12" l="1"/>
  <c r="E30" i="12" s="1"/>
  <c r="F30" i="12" s="1"/>
  <c r="G30" i="12" s="1"/>
  <c r="H36" i="12"/>
  <c r="H35" i="12"/>
  <c r="H34" i="12"/>
  <c r="H33" i="12"/>
  <c r="H32" i="12"/>
  <c r="D24" i="12"/>
  <c r="E24" i="12" s="1"/>
  <c r="F24" i="12" s="1"/>
  <c r="G24" i="12" s="1"/>
  <c r="H24" i="12" s="1"/>
  <c r="C23" i="12" l="1"/>
  <c r="G12" i="13"/>
  <c r="F12" i="13"/>
  <c r="E12" i="13"/>
  <c r="D12" i="13"/>
  <c r="C12" i="13"/>
  <c r="B12" i="13"/>
  <c r="G11" i="13"/>
  <c r="F11" i="13"/>
  <c r="E11" i="13"/>
  <c r="D11" i="13"/>
  <c r="C11" i="13"/>
  <c r="B11" i="13"/>
  <c r="G10" i="13"/>
  <c r="F10" i="13"/>
  <c r="E10" i="13"/>
  <c r="D10" i="13"/>
  <c r="C10" i="13"/>
  <c r="B10" i="13"/>
  <c r="B11" i="14" s="1"/>
  <c r="B9" i="8"/>
  <c r="G10" i="5" l="1"/>
  <c r="F10" i="5"/>
  <c r="E10" i="5"/>
  <c r="D10" i="5"/>
  <c r="C10" i="5"/>
  <c r="B10" i="5"/>
  <c r="G9" i="5"/>
  <c r="F9" i="5"/>
  <c r="E9" i="5"/>
  <c r="D9" i="5"/>
  <c r="C9" i="5"/>
  <c r="B9" i="5"/>
  <c r="G8" i="5"/>
  <c r="F8" i="5"/>
  <c r="E8" i="5"/>
  <c r="D8" i="5"/>
  <c r="C8" i="5"/>
  <c r="B8" i="5"/>
  <c r="D31" i="12" l="1"/>
  <c r="C37" i="12"/>
  <c r="B37" i="12"/>
  <c r="H30" i="12" l="1"/>
  <c r="D37" i="12"/>
  <c r="E31" i="12" l="1"/>
  <c r="F31" i="12" s="1"/>
  <c r="G31" i="12" s="1"/>
  <c r="G37" i="12" l="1"/>
  <c r="H31" i="12"/>
  <c r="H37" i="12" s="1"/>
  <c r="F37" i="12"/>
  <c r="E37" i="12"/>
  <c r="B25" i="12"/>
  <c r="C25" i="12" s="1"/>
  <c r="D25" i="12" s="1"/>
  <c r="E25" i="12" s="1"/>
  <c r="F25" i="12" s="1"/>
  <c r="G25" i="12" s="1"/>
  <c r="H25" i="12" s="1"/>
  <c r="H10" i="12"/>
  <c r="H8" i="12"/>
  <c r="G9" i="12"/>
  <c r="F9" i="12"/>
  <c r="E9" i="12"/>
  <c r="D11" i="12"/>
  <c r="D9" i="12"/>
  <c r="H11" i="12" l="1"/>
  <c r="H9" i="12"/>
  <c r="P30" i="5" l="1"/>
  <c r="O30" i="5"/>
  <c r="N30" i="5"/>
  <c r="M30" i="5"/>
  <c r="L30" i="5"/>
  <c r="K30" i="5"/>
  <c r="Q29" i="5"/>
  <c r="Q28" i="5"/>
  <c r="Q27" i="5"/>
  <c r="Q26" i="5"/>
  <c r="Q25" i="5"/>
  <c r="Q24" i="5"/>
  <c r="Q23" i="5"/>
  <c r="Q22" i="5"/>
  <c r="Q21" i="5"/>
  <c r="Q20" i="5"/>
  <c r="Q30" i="5" s="1"/>
  <c r="P31" i="16"/>
  <c r="O31" i="16"/>
  <c r="N31" i="16"/>
  <c r="M31" i="16"/>
  <c r="L31" i="16"/>
  <c r="K31" i="16"/>
  <c r="O23" i="2"/>
  <c r="N23" i="2"/>
  <c r="M23" i="2"/>
  <c r="L23" i="2"/>
  <c r="K23" i="2"/>
  <c r="J23" i="2"/>
  <c r="P22" i="2"/>
  <c r="P21" i="2"/>
  <c r="P20" i="2"/>
  <c r="P19" i="2"/>
  <c r="P18" i="2"/>
  <c r="P17" i="2"/>
  <c r="P16" i="2"/>
  <c r="P15" i="2"/>
  <c r="P14" i="2"/>
  <c r="P13" i="2"/>
  <c r="P23" i="2" s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T24" i="5" l="1"/>
  <c r="U24" i="5" s="1"/>
  <c r="S27" i="5"/>
  <c r="S26" i="5"/>
  <c r="T26" i="5" s="1"/>
  <c r="S25" i="5"/>
  <c r="T25" i="5" s="1"/>
  <c r="U25" i="5" s="1"/>
  <c r="S24" i="5"/>
  <c r="S23" i="5"/>
  <c r="T23" i="5" s="1"/>
  <c r="U23" i="5" s="1"/>
  <c r="S22" i="5"/>
  <c r="T22" i="5" s="1"/>
  <c r="U22" i="5" s="1"/>
  <c r="S21" i="5"/>
  <c r="T21" i="5" s="1"/>
  <c r="U21" i="5" s="1"/>
  <c r="S20" i="5"/>
  <c r="T20" i="5" s="1"/>
  <c r="U20" i="5" s="1"/>
  <c r="G21" i="16"/>
  <c r="F21" i="16"/>
  <c r="E21" i="16"/>
  <c r="D21" i="16"/>
  <c r="C21" i="16"/>
  <c r="B21" i="16"/>
  <c r="F20" i="16"/>
  <c r="E20" i="16"/>
  <c r="D20" i="16"/>
  <c r="C20" i="16"/>
  <c r="B20" i="16"/>
  <c r="F19" i="16"/>
  <c r="E19" i="16"/>
  <c r="D19" i="16"/>
  <c r="C19" i="16"/>
  <c r="B19" i="16"/>
  <c r="G18" i="16"/>
  <c r="F18" i="16"/>
  <c r="E18" i="16"/>
  <c r="D18" i="16"/>
  <c r="C18" i="16"/>
  <c r="B18" i="16"/>
  <c r="G17" i="16"/>
  <c r="F17" i="16"/>
  <c r="E17" i="16"/>
  <c r="D17" i="16"/>
  <c r="C17" i="16"/>
  <c r="B17" i="16"/>
  <c r="F16" i="16"/>
  <c r="E16" i="16"/>
  <c r="D16" i="16"/>
  <c r="C16" i="16"/>
  <c r="B16" i="16"/>
  <c r="F15" i="16"/>
  <c r="E15" i="16"/>
  <c r="D15" i="16"/>
  <c r="C15" i="16"/>
  <c r="B15" i="16"/>
  <c r="F14" i="16"/>
  <c r="E14" i="16"/>
  <c r="D14" i="16"/>
  <c r="C14" i="16"/>
  <c r="B14" i="16"/>
  <c r="F13" i="16"/>
  <c r="E13" i="16"/>
  <c r="D13" i="16"/>
  <c r="C13" i="16"/>
  <c r="B13" i="16"/>
  <c r="F12" i="16"/>
  <c r="E12" i="16"/>
  <c r="D12" i="16"/>
  <c r="C12" i="16"/>
  <c r="B12" i="16"/>
  <c r="F11" i="16"/>
  <c r="E11" i="16"/>
  <c r="D11" i="16"/>
  <c r="C11" i="16"/>
  <c r="B11" i="16"/>
  <c r="F10" i="16"/>
  <c r="E10" i="16"/>
  <c r="D10" i="16"/>
  <c r="C10" i="16"/>
  <c r="B10" i="16"/>
  <c r="F9" i="16"/>
  <c r="E9" i="16"/>
  <c r="D9" i="16"/>
  <c r="C9" i="16"/>
  <c r="B9" i="16"/>
  <c r="G8" i="16"/>
  <c r="F8" i="16"/>
  <c r="E8" i="16"/>
  <c r="D8" i="16"/>
  <c r="C8" i="16"/>
  <c r="B8" i="16"/>
  <c r="G7" i="16"/>
  <c r="F7" i="16"/>
  <c r="E7" i="16"/>
  <c r="D7" i="16"/>
  <c r="C7" i="16"/>
  <c r="B7" i="16"/>
  <c r="G50" i="16"/>
  <c r="F50" i="16"/>
  <c r="E50" i="16"/>
  <c r="D50" i="16"/>
  <c r="C50" i="16"/>
  <c r="B50" i="16"/>
  <c r="G49" i="16"/>
  <c r="F49" i="16"/>
  <c r="E49" i="16"/>
  <c r="D49" i="16"/>
  <c r="C49" i="16"/>
  <c r="B49" i="16"/>
  <c r="G48" i="16"/>
  <c r="F48" i="16"/>
  <c r="E48" i="16"/>
  <c r="D48" i="16"/>
  <c r="C48" i="16"/>
  <c r="B48" i="16"/>
  <c r="G47" i="16"/>
  <c r="F47" i="16"/>
  <c r="E47" i="16"/>
  <c r="D47" i="16"/>
  <c r="C47" i="16"/>
  <c r="B47" i="16"/>
  <c r="G46" i="16"/>
  <c r="F46" i="16"/>
  <c r="E46" i="16"/>
  <c r="D46" i="16"/>
  <c r="C46" i="16"/>
  <c r="B46" i="16"/>
  <c r="G45" i="16"/>
  <c r="F45" i="16"/>
  <c r="E45" i="16"/>
  <c r="D45" i="16"/>
  <c r="C45" i="16"/>
  <c r="B45" i="16"/>
  <c r="G44" i="16"/>
  <c r="F44" i="16"/>
  <c r="E44" i="16"/>
  <c r="D44" i="16"/>
  <c r="C44" i="16"/>
  <c r="B44" i="16"/>
  <c r="G43" i="16"/>
  <c r="F43" i="16"/>
  <c r="E43" i="16"/>
  <c r="D43" i="16"/>
  <c r="C43" i="16"/>
  <c r="B43" i="16"/>
  <c r="G42" i="16"/>
  <c r="F42" i="16"/>
  <c r="E42" i="16"/>
  <c r="D42" i="16"/>
  <c r="C42" i="16"/>
  <c r="B42" i="16"/>
  <c r="G41" i="16"/>
  <c r="F41" i="16"/>
  <c r="E41" i="16"/>
  <c r="D41" i="16"/>
  <c r="C41" i="16"/>
  <c r="B41" i="16"/>
  <c r="G40" i="16"/>
  <c r="F40" i="16"/>
  <c r="E40" i="16"/>
  <c r="D40" i="16"/>
  <c r="C40" i="16"/>
  <c r="B40" i="16"/>
  <c r="G39" i="16"/>
  <c r="F39" i="16"/>
  <c r="E39" i="16"/>
  <c r="D39" i="16"/>
  <c r="C39" i="16"/>
  <c r="B39" i="16"/>
  <c r="G38" i="16"/>
  <c r="F38" i="16"/>
  <c r="E38" i="16"/>
  <c r="D38" i="16"/>
  <c r="C38" i="16"/>
  <c r="B38" i="16"/>
  <c r="G37" i="16"/>
  <c r="F37" i="16"/>
  <c r="E37" i="16"/>
  <c r="D37" i="16"/>
  <c r="C37" i="16"/>
  <c r="B37" i="16"/>
  <c r="G36" i="16"/>
  <c r="F36" i="16"/>
  <c r="E36" i="16"/>
  <c r="D36" i="16"/>
  <c r="C36" i="16"/>
  <c r="B36" i="16"/>
  <c r="E68" i="16" l="1"/>
  <c r="C71" i="16"/>
  <c r="E65" i="16"/>
  <c r="G65" i="16"/>
  <c r="D65" i="16"/>
  <c r="C65" i="16"/>
  <c r="Q30" i="16"/>
  <c r="Q29" i="16"/>
  <c r="Q28" i="16"/>
  <c r="Q27" i="16"/>
  <c r="Q26" i="16"/>
  <c r="Q25" i="16"/>
  <c r="Q24" i="16"/>
  <c r="Q23" i="16"/>
  <c r="Q22" i="16"/>
  <c r="Q21" i="16"/>
  <c r="C70" i="16"/>
  <c r="D68" i="16"/>
  <c r="C67" i="16"/>
  <c r="D66" i="16"/>
  <c r="C66" i="16"/>
  <c r="H7" i="16"/>
  <c r="Q31" i="16" l="1"/>
  <c r="E72" i="16"/>
  <c r="H8" i="16"/>
  <c r="C73" i="16"/>
  <c r="E69" i="16"/>
  <c r="E71" i="16"/>
  <c r="C74" i="16"/>
  <c r="C78" i="16"/>
  <c r="D71" i="16"/>
  <c r="D67" i="16"/>
  <c r="F66" i="16"/>
  <c r="B65" i="16"/>
  <c r="F65" i="16"/>
  <c r="E67" i="16"/>
  <c r="F68" i="16"/>
  <c r="D70" i="16"/>
  <c r="F67" i="16"/>
  <c r="C68" i="16"/>
  <c r="D69" i="16"/>
  <c r="E70" i="16"/>
  <c r="C77" i="16"/>
  <c r="C69" i="16"/>
  <c r="F71" i="16"/>
  <c r="C72" i="16"/>
  <c r="G66" i="16"/>
  <c r="E66" i="16"/>
  <c r="C76" i="16"/>
  <c r="C75" i="16" l="1"/>
  <c r="D31" i="16"/>
  <c r="B67" i="16"/>
  <c r="F73" i="16"/>
  <c r="F70" i="16"/>
  <c r="H65" i="16"/>
  <c r="F72" i="16"/>
  <c r="E73" i="16"/>
  <c r="B66" i="16"/>
  <c r="H66" i="16" s="1"/>
  <c r="D72" i="16"/>
  <c r="F69" i="16"/>
  <c r="C79" i="16" l="1"/>
  <c r="C31" i="16"/>
  <c r="B31" i="16"/>
  <c r="F31" i="16"/>
  <c r="C80" i="16"/>
  <c r="E31" i="16"/>
  <c r="D73" i="16"/>
  <c r="E74" i="16"/>
  <c r="C81" i="16"/>
  <c r="F74" i="16"/>
  <c r="B68" i="16" l="1"/>
  <c r="E75" i="16"/>
  <c r="F75" i="16"/>
  <c r="D74" i="16"/>
  <c r="C82" i="16"/>
  <c r="B69" i="16" l="1"/>
  <c r="E76" i="16"/>
  <c r="C83" i="16"/>
  <c r="D75" i="16"/>
  <c r="G83" i="16"/>
  <c r="F76" i="16"/>
  <c r="B70" i="16" l="1"/>
  <c r="G84" i="16"/>
  <c r="C84" i="16"/>
  <c r="F77" i="16"/>
  <c r="D76" i="16"/>
  <c r="E77" i="16"/>
  <c r="B71" i="16" l="1"/>
  <c r="D77" i="16"/>
  <c r="C85" i="16"/>
  <c r="E78" i="16"/>
  <c r="F78" i="16"/>
  <c r="G85" i="16"/>
  <c r="B72" i="16" l="1"/>
  <c r="F79" i="16"/>
  <c r="D78" i="16"/>
  <c r="G86" i="16"/>
  <c r="E79" i="16"/>
  <c r="C86" i="16"/>
  <c r="B73" i="16" l="1"/>
  <c r="D79" i="16"/>
  <c r="C87" i="16"/>
  <c r="E80" i="16"/>
  <c r="G87" i="16"/>
  <c r="F80" i="16"/>
  <c r="G88" i="16" l="1"/>
  <c r="C88" i="16"/>
  <c r="C89" i="16" s="1"/>
  <c r="B74" i="16"/>
  <c r="F81" i="16"/>
  <c r="E81" i="16"/>
  <c r="D80" i="16"/>
  <c r="B75" i="16" l="1"/>
  <c r="F82" i="16"/>
  <c r="D81" i="16"/>
  <c r="E82" i="16"/>
  <c r="B76" i="16" l="1"/>
  <c r="F83" i="16"/>
  <c r="E83" i="16"/>
  <c r="D82" i="16"/>
  <c r="B77" i="16" l="1"/>
  <c r="D83" i="16"/>
  <c r="F84" i="16"/>
  <c r="E84" i="16"/>
  <c r="B78" i="16" l="1"/>
  <c r="F85" i="16"/>
  <c r="E85" i="16"/>
  <c r="D84" i="16"/>
  <c r="B79" i="16" l="1"/>
  <c r="E86" i="16"/>
  <c r="D85" i="16"/>
  <c r="F86" i="16"/>
  <c r="B80" i="16" l="1"/>
  <c r="F87" i="16"/>
  <c r="E87" i="16"/>
  <c r="E88" i="16"/>
  <c r="D86" i="16"/>
  <c r="F88" i="16" l="1"/>
  <c r="F89" i="16" s="1"/>
  <c r="B81" i="16"/>
  <c r="E89" i="16"/>
  <c r="D87" i="16"/>
  <c r="D88" i="16"/>
  <c r="B82" i="16" l="1"/>
  <c r="D89" i="16"/>
  <c r="B83" i="16" l="1"/>
  <c r="H83" i="16" s="1"/>
  <c r="B84" i="16" l="1"/>
  <c r="H84" i="16" s="1"/>
  <c r="B85" i="16" l="1"/>
  <c r="G30" i="3"/>
  <c r="F30" i="3"/>
  <c r="E30" i="3"/>
  <c r="D30" i="3"/>
  <c r="C30" i="3"/>
  <c r="B30" i="3"/>
  <c r="F21" i="3"/>
  <c r="E21" i="3"/>
  <c r="D21" i="3"/>
  <c r="C21" i="3"/>
  <c r="B21" i="3"/>
  <c r="F20" i="3"/>
  <c r="E20" i="3"/>
  <c r="D20" i="3"/>
  <c r="C20" i="3"/>
  <c r="B20" i="3"/>
  <c r="G19" i="3"/>
  <c r="F19" i="3"/>
  <c r="E19" i="3"/>
  <c r="D19" i="3"/>
  <c r="C19" i="3"/>
  <c r="B19" i="3"/>
  <c r="G18" i="3"/>
  <c r="F18" i="3"/>
  <c r="E18" i="3"/>
  <c r="D18" i="3"/>
  <c r="C18" i="3"/>
  <c r="B18" i="3"/>
  <c r="F17" i="3"/>
  <c r="E17" i="3"/>
  <c r="D17" i="3"/>
  <c r="C17" i="3"/>
  <c r="B17" i="3"/>
  <c r="F16" i="3"/>
  <c r="E16" i="3"/>
  <c r="D16" i="3"/>
  <c r="C16" i="3"/>
  <c r="B16" i="3"/>
  <c r="F15" i="3"/>
  <c r="E15" i="3"/>
  <c r="D15" i="3"/>
  <c r="C15" i="3"/>
  <c r="B15" i="3"/>
  <c r="F14" i="3"/>
  <c r="E14" i="3"/>
  <c r="D14" i="3"/>
  <c r="C14" i="3"/>
  <c r="B14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G9" i="3"/>
  <c r="F9" i="3"/>
  <c r="E9" i="3"/>
  <c r="D9" i="3"/>
  <c r="C9" i="3"/>
  <c r="B9" i="3"/>
  <c r="H85" i="16" l="1"/>
  <c r="B86" i="16"/>
  <c r="H86" i="16" s="1"/>
  <c r="Q30" i="3"/>
  <c r="Q29" i="3"/>
  <c r="Q28" i="3"/>
  <c r="Q27" i="3"/>
  <c r="Q26" i="3"/>
  <c r="Q25" i="3"/>
  <c r="Q24" i="3"/>
  <c r="Q23" i="3"/>
  <c r="Q22" i="3"/>
  <c r="Q21" i="3"/>
  <c r="Q31" i="3" s="1"/>
  <c r="P31" i="3"/>
  <c r="O31" i="3"/>
  <c r="N31" i="3"/>
  <c r="M31" i="3"/>
  <c r="L31" i="3"/>
  <c r="K31" i="3"/>
  <c r="G8" i="3"/>
  <c r="F8" i="3"/>
  <c r="E8" i="3"/>
  <c r="D8" i="3"/>
  <c r="C8" i="3"/>
  <c r="C31" i="3" s="1"/>
  <c r="B8" i="3"/>
  <c r="B87" i="16" l="1"/>
  <c r="E68" i="14"/>
  <c r="G67" i="14"/>
  <c r="C67" i="14"/>
  <c r="E66" i="14"/>
  <c r="G65" i="14"/>
  <c r="C65" i="14"/>
  <c r="H10" i="14"/>
  <c r="H9" i="14"/>
  <c r="H8" i="14"/>
  <c r="H7" i="14"/>
  <c r="E68" i="13"/>
  <c r="G67" i="13"/>
  <c r="C67" i="13"/>
  <c r="E66" i="13"/>
  <c r="G65" i="13"/>
  <c r="C65" i="13"/>
  <c r="H9" i="13"/>
  <c r="H8" i="13"/>
  <c r="H7" i="13"/>
  <c r="D69" i="14"/>
  <c r="G68" i="14"/>
  <c r="F68" i="14"/>
  <c r="D68" i="14"/>
  <c r="C68" i="14"/>
  <c r="B68" i="14"/>
  <c r="F67" i="14"/>
  <c r="E67" i="14"/>
  <c r="D67" i="14"/>
  <c r="B67" i="14"/>
  <c r="G66" i="14"/>
  <c r="F66" i="14"/>
  <c r="D66" i="14"/>
  <c r="C66" i="14"/>
  <c r="B66" i="14"/>
  <c r="F65" i="14"/>
  <c r="E65" i="14"/>
  <c r="D65" i="14"/>
  <c r="B65" i="13"/>
  <c r="H87" i="16" l="1"/>
  <c r="B88" i="16"/>
  <c r="H88" i="16" s="1"/>
  <c r="H68" i="14"/>
  <c r="H66" i="14"/>
  <c r="F65" i="13"/>
  <c r="D66" i="13"/>
  <c r="B67" i="13"/>
  <c r="F67" i="13"/>
  <c r="D68" i="13"/>
  <c r="D65" i="13"/>
  <c r="B66" i="13"/>
  <c r="F66" i="13"/>
  <c r="D67" i="13"/>
  <c r="B68" i="13"/>
  <c r="F68" i="13"/>
  <c r="E65" i="13"/>
  <c r="C66" i="13"/>
  <c r="G66" i="13"/>
  <c r="E67" i="13"/>
  <c r="C68" i="13"/>
  <c r="G68" i="13"/>
  <c r="B65" i="14"/>
  <c r="H65" i="14" s="1"/>
  <c r="H67" i="14"/>
  <c r="H11" i="14"/>
  <c r="E69" i="14"/>
  <c r="B69" i="14"/>
  <c r="F69" i="14"/>
  <c r="C69" i="14"/>
  <c r="G69" i="14"/>
  <c r="H10" i="13"/>
  <c r="H67" i="13" l="1"/>
  <c r="H65" i="13"/>
  <c r="H68" i="13"/>
  <c r="B89" i="16"/>
  <c r="H66" i="13"/>
  <c r="H69" i="14"/>
  <c r="G36" i="3" l="1"/>
  <c r="F36" i="3"/>
  <c r="E36" i="3"/>
  <c r="D36" i="3"/>
  <c r="C36" i="3"/>
  <c r="B36" i="3"/>
  <c r="G66" i="8" l="1"/>
  <c r="C66" i="8"/>
  <c r="G65" i="8"/>
  <c r="F65" i="8"/>
  <c r="E65" i="8"/>
  <c r="D65" i="8"/>
  <c r="C65" i="8"/>
  <c r="B65" i="8"/>
  <c r="E66" i="8"/>
  <c r="C70" i="8"/>
  <c r="F67" i="8"/>
  <c r="B67" i="8"/>
  <c r="H8" i="8"/>
  <c r="H7" i="8"/>
  <c r="C76" i="5"/>
  <c r="G68" i="5"/>
  <c r="F68" i="5"/>
  <c r="D67" i="5"/>
  <c r="G66" i="5"/>
  <c r="C66" i="5"/>
  <c r="G65" i="5"/>
  <c r="F65" i="5"/>
  <c r="E65" i="5"/>
  <c r="D65" i="5"/>
  <c r="C65" i="5"/>
  <c r="B65" i="5"/>
  <c r="B68" i="5"/>
  <c r="E74" i="5"/>
  <c r="E73" i="5"/>
  <c r="C68" i="5"/>
  <c r="G67" i="5"/>
  <c r="F67" i="5"/>
  <c r="E67" i="5"/>
  <c r="E66" i="5"/>
  <c r="D66" i="5"/>
  <c r="H7" i="5"/>
  <c r="D69" i="8" l="1"/>
  <c r="B69" i="8"/>
  <c r="C71" i="14"/>
  <c r="C70" i="13"/>
  <c r="E71" i="14"/>
  <c r="E70" i="13"/>
  <c r="D31" i="8"/>
  <c r="H30" i="5"/>
  <c r="C88" i="8"/>
  <c r="G88" i="8"/>
  <c r="B88" i="8"/>
  <c r="F88" i="8"/>
  <c r="D84" i="14"/>
  <c r="D83" i="13"/>
  <c r="F83" i="8"/>
  <c r="F85" i="8"/>
  <c r="G87" i="14"/>
  <c r="G86" i="13"/>
  <c r="E84" i="13"/>
  <c r="E85" i="14"/>
  <c r="C84" i="8"/>
  <c r="G86" i="8"/>
  <c r="D85" i="13"/>
  <c r="D87" i="13"/>
  <c r="F87" i="8"/>
  <c r="C87" i="14"/>
  <c r="C86" i="13"/>
  <c r="B85" i="8"/>
  <c r="C85" i="14"/>
  <c r="C84" i="13"/>
  <c r="B83" i="13"/>
  <c r="F82" i="8"/>
  <c r="D83" i="8"/>
  <c r="B86" i="14"/>
  <c r="B85" i="13"/>
  <c r="F84" i="8"/>
  <c r="D85" i="8"/>
  <c r="B87" i="13"/>
  <c r="F86" i="8"/>
  <c r="D87" i="8"/>
  <c r="H29" i="5"/>
  <c r="H27" i="5"/>
  <c r="H28" i="5"/>
  <c r="H29" i="8"/>
  <c r="H26" i="5"/>
  <c r="H28" i="8"/>
  <c r="F82" i="13"/>
  <c r="F83" i="14"/>
  <c r="F81" i="8"/>
  <c r="E83" i="14"/>
  <c r="E82" i="13"/>
  <c r="D83" i="14"/>
  <c r="D82" i="13"/>
  <c r="D81" i="8"/>
  <c r="C83" i="14"/>
  <c r="C82" i="13"/>
  <c r="B83" i="14"/>
  <c r="B82" i="13"/>
  <c r="B81" i="8"/>
  <c r="E74" i="13"/>
  <c r="E75" i="14"/>
  <c r="C76" i="13"/>
  <c r="C77" i="14"/>
  <c r="F76" i="8"/>
  <c r="D79" i="13"/>
  <c r="D80" i="14"/>
  <c r="D81" i="13"/>
  <c r="D82" i="14"/>
  <c r="B73" i="8"/>
  <c r="F73" i="8"/>
  <c r="D75" i="8"/>
  <c r="B77" i="8"/>
  <c r="C81" i="14"/>
  <c r="C80" i="13"/>
  <c r="E81" i="13"/>
  <c r="E82" i="14"/>
  <c r="C74" i="13"/>
  <c r="C75" i="14"/>
  <c r="F74" i="8"/>
  <c r="D73" i="8"/>
  <c r="C74" i="8"/>
  <c r="B75" i="8"/>
  <c r="F75" i="8"/>
  <c r="E78" i="14"/>
  <c r="E77" i="13"/>
  <c r="D77" i="8"/>
  <c r="C78" i="8"/>
  <c r="E80" i="13"/>
  <c r="E81" i="14"/>
  <c r="C80" i="8"/>
  <c r="D75" i="13"/>
  <c r="D76" i="14"/>
  <c r="B78" i="14"/>
  <c r="B77" i="13"/>
  <c r="E78" i="13"/>
  <c r="E79" i="14"/>
  <c r="B79" i="8"/>
  <c r="F79" i="8"/>
  <c r="E76" i="14"/>
  <c r="E75" i="13"/>
  <c r="C76" i="8"/>
  <c r="F77" i="8"/>
  <c r="B76" i="14"/>
  <c r="B75" i="13"/>
  <c r="E76" i="13"/>
  <c r="E77" i="14"/>
  <c r="D77" i="13"/>
  <c r="D78" i="14"/>
  <c r="F78" i="8"/>
  <c r="D79" i="8"/>
  <c r="B82" i="14"/>
  <c r="B81" i="13"/>
  <c r="F80" i="8"/>
  <c r="E75" i="5"/>
  <c r="C73" i="5"/>
  <c r="D74" i="14"/>
  <c r="D73" i="13"/>
  <c r="F72" i="8"/>
  <c r="C72" i="8"/>
  <c r="E74" i="14"/>
  <c r="E73" i="13"/>
  <c r="B73" i="13"/>
  <c r="B74" i="14"/>
  <c r="F73" i="14"/>
  <c r="F72" i="13"/>
  <c r="F71" i="8"/>
  <c r="E72" i="13"/>
  <c r="E73" i="14"/>
  <c r="D71" i="8"/>
  <c r="C72" i="13"/>
  <c r="C73" i="14"/>
  <c r="B71" i="8"/>
  <c r="D72" i="14"/>
  <c r="D71" i="13"/>
  <c r="E71" i="13"/>
  <c r="E72" i="14"/>
  <c r="B72" i="14"/>
  <c r="B71" i="13"/>
  <c r="F70" i="8"/>
  <c r="C71" i="13"/>
  <c r="C72" i="14"/>
  <c r="G69" i="13"/>
  <c r="G68" i="8"/>
  <c r="F68" i="8"/>
  <c r="E69" i="13"/>
  <c r="D69" i="13"/>
  <c r="C68" i="8"/>
  <c r="B69" i="13"/>
  <c r="H65" i="8"/>
  <c r="B67" i="5"/>
  <c r="H10" i="8"/>
  <c r="D68" i="8"/>
  <c r="D74" i="8"/>
  <c r="D76" i="8"/>
  <c r="D78" i="8"/>
  <c r="D80" i="8"/>
  <c r="D82" i="8"/>
  <c r="D84" i="8"/>
  <c r="D86" i="8"/>
  <c r="C69" i="8"/>
  <c r="G69" i="8"/>
  <c r="C71" i="8"/>
  <c r="C73" i="8"/>
  <c r="C75" i="8"/>
  <c r="C77" i="8"/>
  <c r="C79" i="8"/>
  <c r="C81" i="8"/>
  <c r="C83" i="8"/>
  <c r="C85" i="8"/>
  <c r="G85" i="8"/>
  <c r="C87" i="8"/>
  <c r="G87" i="8"/>
  <c r="D70" i="8"/>
  <c r="D72" i="8"/>
  <c r="H9" i="8"/>
  <c r="B66" i="8"/>
  <c r="F66" i="8"/>
  <c r="C67" i="8"/>
  <c r="G67" i="8"/>
  <c r="B70" i="8"/>
  <c r="B74" i="8"/>
  <c r="B82" i="8"/>
  <c r="B86" i="8"/>
  <c r="D67" i="8"/>
  <c r="H11" i="8"/>
  <c r="D66" i="8"/>
  <c r="E67" i="8"/>
  <c r="B68" i="8"/>
  <c r="B72" i="8"/>
  <c r="B76" i="8"/>
  <c r="B80" i="8"/>
  <c r="B84" i="8"/>
  <c r="D71" i="5"/>
  <c r="B73" i="5"/>
  <c r="F69" i="5"/>
  <c r="H9" i="5"/>
  <c r="C67" i="5"/>
  <c r="D70" i="5"/>
  <c r="B71" i="5"/>
  <c r="D72" i="5"/>
  <c r="H65" i="5"/>
  <c r="C74" i="5"/>
  <c r="E76" i="5"/>
  <c r="H8" i="5"/>
  <c r="B66" i="5"/>
  <c r="B31" i="5"/>
  <c r="F66" i="5"/>
  <c r="F31" i="5"/>
  <c r="C69" i="5"/>
  <c r="E70" i="5"/>
  <c r="C71" i="5"/>
  <c r="D74" i="5"/>
  <c r="E77" i="5"/>
  <c r="E79" i="5"/>
  <c r="C31" i="5"/>
  <c r="C70" i="5"/>
  <c r="E72" i="5"/>
  <c r="D69" i="5"/>
  <c r="B70" i="5"/>
  <c r="C75" i="5"/>
  <c r="E81" i="5"/>
  <c r="C80" i="5"/>
  <c r="E68" i="5"/>
  <c r="D68" i="5"/>
  <c r="H10" i="5"/>
  <c r="E69" i="5"/>
  <c r="E71" i="5"/>
  <c r="C72" i="5"/>
  <c r="D73" i="5"/>
  <c r="C77" i="5"/>
  <c r="E78" i="5"/>
  <c r="C79" i="5"/>
  <c r="B69" i="5"/>
  <c r="C78" i="5"/>
  <c r="E80" i="5"/>
  <c r="D31" i="5"/>
  <c r="E31" i="5"/>
  <c r="G37" i="3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F37" i="3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E37" i="3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D37" i="3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C37" i="3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B37" i="3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G71" i="14" l="1"/>
  <c r="G70" i="13"/>
  <c r="B70" i="13"/>
  <c r="F69" i="8"/>
  <c r="F89" i="8" s="1"/>
  <c r="H12" i="13"/>
  <c r="D71" i="14"/>
  <c r="D70" i="13"/>
  <c r="B78" i="8"/>
  <c r="E31" i="8"/>
  <c r="D88" i="13"/>
  <c r="D88" i="8"/>
  <c r="D89" i="8" s="1"/>
  <c r="E88" i="8"/>
  <c r="E88" i="13"/>
  <c r="C31" i="8"/>
  <c r="F31" i="8"/>
  <c r="H30" i="8"/>
  <c r="F88" i="13"/>
  <c r="C88" i="13"/>
  <c r="H27" i="8"/>
  <c r="G88" i="13"/>
  <c r="B87" i="8"/>
  <c r="F83" i="13"/>
  <c r="F84" i="14"/>
  <c r="E86" i="14"/>
  <c r="E85" i="13"/>
  <c r="F85" i="14"/>
  <c r="F84" i="13"/>
  <c r="B31" i="8"/>
  <c r="D87" i="14"/>
  <c r="D86" i="13"/>
  <c r="B84" i="14"/>
  <c r="E84" i="14"/>
  <c r="E83" i="13"/>
  <c r="D86" i="14"/>
  <c r="C85" i="13"/>
  <c r="C86" i="14"/>
  <c r="H28" i="13"/>
  <c r="E87" i="14"/>
  <c r="E86" i="13"/>
  <c r="B83" i="8"/>
  <c r="F86" i="14"/>
  <c r="F85" i="13"/>
  <c r="B86" i="13"/>
  <c r="C86" i="8"/>
  <c r="G87" i="13"/>
  <c r="C82" i="8"/>
  <c r="F87" i="13"/>
  <c r="D85" i="14"/>
  <c r="D84" i="13"/>
  <c r="E87" i="13"/>
  <c r="F87" i="14"/>
  <c r="F86" i="13"/>
  <c r="F82" i="14"/>
  <c r="F81" i="13"/>
  <c r="D75" i="14"/>
  <c r="D74" i="13"/>
  <c r="D77" i="14"/>
  <c r="D76" i="13"/>
  <c r="B74" i="13"/>
  <c r="B75" i="14"/>
  <c r="B79" i="13"/>
  <c r="C79" i="14"/>
  <c r="C78" i="13"/>
  <c r="E79" i="13"/>
  <c r="E80" i="14"/>
  <c r="D80" i="13"/>
  <c r="D81" i="14"/>
  <c r="C77" i="13"/>
  <c r="C78" i="14"/>
  <c r="F80" i="13"/>
  <c r="F81" i="14"/>
  <c r="C79" i="13"/>
  <c r="C80" i="14"/>
  <c r="B77" i="14"/>
  <c r="B76" i="13"/>
  <c r="F80" i="14"/>
  <c r="F79" i="13"/>
  <c r="F79" i="14"/>
  <c r="F78" i="13"/>
  <c r="B80" i="13"/>
  <c r="C81" i="13"/>
  <c r="C82" i="14"/>
  <c r="D79" i="14"/>
  <c r="D78" i="13"/>
  <c r="F77" i="14"/>
  <c r="F76" i="13"/>
  <c r="C76" i="14"/>
  <c r="C75" i="13"/>
  <c r="F76" i="14"/>
  <c r="F75" i="13"/>
  <c r="B78" i="13"/>
  <c r="B79" i="14"/>
  <c r="F75" i="14"/>
  <c r="F74" i="13"/>
  <c r="F78" i="14"/>
  <c r="F77" i="13"/>
  <c r="F74" i="14"/>
  <c r="F73" i="13"/>
  <c r="C74" i="14"/>
  <c r="C73" i="13"/>
  <c r="D73" i="14"/>
  <c r="D72" i="13"/>
  <c r="B73" i="14"/>
  <c r="B72" i="13"/>
  <c r="F72" i="14"/>
  <c r="F71" i="13"/>
  <c r="G70" i="14"/>
  <c r="H12" i="14"/>
  <c r="F69" i="13"/>
  <c r="E70" i="14"/>
  <c r="D70" i="14"/>
  <c r="C69" i="13"/>
  <c r="H11" i="13"/>
  <c r="B70" i="14"/>
  <c r="B75" i="5"/>
  <c r="H67" i="5"/>
  <c r="B72" i="5"/>
  <c r="H66" i="8"/>
  <c r="H67" i="8"/>
  <c r="E83" i="8"/>
  <c r="E75" i="8"/>
  <c r="E82" i="8"/>
  <c r="E74" i="8"/>
  <c r="E81" i="8"/>
  <c r="E73" i="8"/>
  <c r="E84" i="8"/>
  <c r="E76" i="8"/>
  <c r="E68" i="8"/>
  <c r="H68" i="8" s="1"/>
  <c r="E87" i="8"/>
  <c r="E79" i="8"/>
  <c r="E69" i="8"/>
  <c r="E86" i="8"/>
  <c r="E78" i="8"/>
  <c r="E70" i="8"/>
  <c r="E85" i="8"/>
  <c r="H85" i="8" s="1"/>
  <c r="E77" i="8"/>
  <c r="E80" i="8"/>
  <c r="E72" i="8"/>
  <c r="E71" i="8"/>
  <c r="H68" i="5"/>
  <c r="F72" i="5"/>
  <c r="D75" i="5"/>
  <c r="E82" i="5"/>
  <c r="F73" i="5"/>
  <c r="B74" i="5"/>
  <c r="C81" i="5"/>
  <c r="F70" i="5"/>
  <c r="H66" i="5"/>
  <c r="F71" i="5"/>
  <c r="D80" i="3"/>
  <c r="D52" i="3"/>
  <c r="E52" i="3"/>
  <c r="E80" i="3"/>
  <c r="F52" i="3"/>
  <c r="F80" i="3"/>
  <c r="C80" i="3"/>
  <c r="C52" i="3"/>
  <c r="G52" i="3"/>
  <c r="B52" i="3"/>
  <c r="B80" i="3"/>
  <c r="H30" i="3"/>
  <c r="H28" i="3"/>
  <c r="H24" i="3"/>
  <c r="H69" i="8" l="1"/>
  <c r="H88" i="8"/>
  <c r="G88" i="14"/>
  <c r="E88" i="14"/>
  <c r="E89" i="14" s="1"/>
  <c r="E31" i="13"/>
  <c r="D88" i="14"/>
  <c r="D89" i="14" s="1"/>
  <c r="H86" i="8"/>
  <c r="B71" i="14"/>
  <c r="F71" i="14"/>
  <c r="F70" i="13"/>
  <c r="H70" i="13" s="1"/>
  <c r="D31" i="13"/>
  <c r="F88" i="14"/>
  <c r="H87" i="8"/>
  <c r="B89" i="8"/>
  <c r="C89" i="8"/>
  <c r="F31" i="13"/>
  <c r="H86" i="13"/>
  <c r="C87" i="13"/>
  <c r="H87" i="13" s="1"/>
  <c r="C88" i="14"/>
  <c r="H29" i="13"/>
  <c r="C83" i="13"/>
  <c r="B84" i="13"/>
  <c r="C31" i="13"/>
  <c r="B31" i="13"/>
  <c r="E89" i="13"/>
  <c r="B87" i="14"/>
  <c r="H87" i="14" s="1"/>
  <c r="H29" i="14"/>
  <c r="B88" i="13"/>
  <c r="H88" i="13" s="1"/>
  <c r="H30" i="13"/>
  <c r="B81" i="14"/>
  <c r="D89" i="13"/>
  <c r="B80" i="14"/>
  <c r="F70" i="14"/>
  <c r="H69" i="13"/>
  <c r="C70" i="14"/>
  <c r="B76" i="5"/>
  <c r="E89" i="8"/>
  <c r="D76" i="5"/>
  <c r="C82" i="5"/>
  <c r="F74" i="5"/>
  <c r="E83" i="5"/>
  <c r="C81" i="3"/>
  <c r="C53" i="3"/>
  <c r="F53" i="3"/>
  <c r="F81" i="3"/>
  <c r="E53" i="3"/>
  <c r="E81" i="3"/>
  <c r="G81" i="3"/>
  <c r="G53" i="3"/>
  <c r="D81" i="3"/>
  <c r="D53" i="3"/>
  <c r="B53" i="3"/>
  <c r="B81" i="3"/>
  <c r="H23" i="3"/>
  <c r="H26" i="3"/>
  <c r="H27" i="3"/>
  <c r="H25" i="3"/>
  <c r="H29" i="3"/>
  <c r="H71" i="14" l="1"/>
  <c r="H70" i="14"/>
  <c r="F89" i="13"/>
  <c r="D31" i="14"/>
  <c r="E31" i="14"/>
  <c r="H13" i="14"/>
  <c r="C31" i="14"/>
  <c r="F31" i="14"/>
  <c r="F89" i="14"/>
  <c r="B85" i="14"/>
  <c r="B31" i="14"/>
  <c r="C84" i="14"/>
  <c r="C89" i="13"/>
  <c r="B89" i="13"/>
  <c r="B88" i="14"/>
  <c r="H88" i="14" s="1"/>
  <c r="H30" i="14"/>
  <c r="B77" i="5"/>
  <c r="F75" i="5"/>
  <c r="E84" i="5"/>
  <c r="C83" i="5"/>
  <c r="D77" i="5"/>
  <c r="G54" i="3"/>
  <c r="G82" i="3"/>
  <c r="F82" i="3"/>
  <c r="F54" i="3"/>
  <c r="D54" i="3"/>
  <c r="D82" i="3"/>
  <c r="C54" i="3"/>
  <c r="C82" i="3"/>
  <c r="H81" i="3"/>
  <c r="E82" i="3"/>
  <c r="E54" i="3"/>
  <c r="B82" i="3"/>
  <c r="B54" i="3"/>
  <c r="B89" i="14" l="1"/>
  <c r="C89" i="14"/>
  <c r="B78" i="5"/>
  <c r="F76" i="5"/>
  <c r="C84" i="5"/>
  <c r="E85" i="5"/>
  <c r="D78" i="5"/>
  <c r="G84" i="5"/>
  <c r="H82" i="3"/>
  <c r="F83" i="3"/>
  <c r="F55" i="3"/>
  <c r="E83" i="3"/>
  <c r="E55" i="3"/>
  <c r="C55" i="3"/>
  <c r="C83" i="3"/>
  <c r="D83" i="3"/>
  <c r="D55" i="3"/>
  <c r="G55" i="3"/>
  <c r="G83" i="3"/>
  <c r="B55" i="3"/>
  <c r="B83" i="3"/>
  <c r="B79" i="5" l="1"/>
  <c r="C85" i="5"/>
  <c r="F77" i="5"/>
  <c r="G85" i="5"/>
  <c r="D79" i="5"/>
  <c r="E86" i="5"/>
  <c r="H83" i="3"/>
  <c r="D84" i="3"/>
  <c r="D56" i="3"/>
  <c r="E56" i="3"/>
  <c r="E84" i="3"/>
  <c r="F56" i="3"/>
  <c r="F84" i="3"/>
  <c r="G84" i="3"/>
  <c r="G56" i="3"/>
  <c r="C56" i="3"/>
  <c r="C84" i="3"/>
  <c r="B84" i="3"/>
  <c r="B56" i="3"/>
  <c r="B80" i="5" l="1"/>
  <c r="F78" i="5"/>
  <c r="G86" i="5"/>
  <c r="C86" i="5"/>
  <c r="E87" i="5"/>
  <c r="E88" i="5"/>
  <c r="D80" i="5"/>
  <c r="G85" i="3"/>
  <c r="G57" i="3"/>
  <c r="H84" i="3"/>
  <c r="E57" i="3"/>
  <c r="E85" i="3"/>
  <c r="D57" i="3"/>
  <c r="D85" i="3"/>
  <c r="C85" i="3"/>
  <c r="C57" i="3"/>
  <c r="F85" i="3"/>
  <c r="F57" i="3"/>
  <c r="B57" i="3"/>
  <c r="B85" i="3"/>
  <c r="B81" i="5" l="1"/>
  <c r="E89" i="5"/>
  <c r="C87" i="5"/>
  <c r="C88" i="5"/>
  <c r="G87" i="5"/>
  <c r="G88" i="5"/>
  <c r="F79" i="5"/>
  <c r="D81" i="5"/>
  <c r="F86" i="3"/>
  <c r="F58" i="3"/>
  <c r="D58" i="3"/>
  <c r="D86" i="3"/>
  <c r="G86" i="3"/>
  <c r="G58" i="3"/>
  <c r="E58" i="3"/>
  <c r="E86" i="3"/>
  <c r="H85" i="3"/>
  <c r="C58" i="3"/>
  <c r="C86" i="3"/>
  <c r="B58" i="3"/>
  <c r="B86" i="3"/>
  <c r="F79" i="3"/>
  <c r="E79" i="3"/>
  <c r="B79" i="3"/>
  <c r="E78" i="3"/>
  <c r="E76" i="3"/>
  <c r="E75" i="3"/>
  <c r="C74" i="3"/>
  <c r="D73" i="3"/>
  <c r="D69" i="3"/>
  <c r="E68" i="3"/>
  <c r="D79" i="3"/>
  <c r="C79" i="3"/>
  <c r="F75" i="3"/>
  <c r="E72" i="3"/>
  <c r="C70" i="3"/>
  <c r="C67" i="3"/>
  <c r="E66" i="3"/>
  <c r="G65" i="3"/>
  <c r="F65" i="3"/>
  <c r="E65" i="3"/>
  <c r="D65" i="3"/>
  <c r="C65" i="3"/>
  <c r="B65" i="3"/>
  <c r="G77" i="3"/>
  <c r="G67" i="3"/>
  <c r="H7" i="3"/>
  <c r="B82" i="5" l="1"/>
  <c r="F80" i="5"/>
  <c r="C89" i="5"/>
  <c r="D82" i="5"/>
  <c r="D87" i="3"/>
  <c r="D59" i="3"/>
  <c r="D88" i="3" s="1"/>
  <c r="C59" i="3"/>
  <c r="C88" i="3" s="1"/>
  <c r="C87" i="3"/>
  <c r="G59" i="3"/>
  <c r="G88" i="3" s="1"/>
  <c r="G87" i="3"/>
  <c r="F59" i="3"/>
  <c r="F88" i="3" s="1"/>
  <c r="F87" i="3"/>
  <c r="E87" i="3"/>
  <c r="E59" i="3"/>
  <c r="E88" i="3" s="1"/>
  <c r="H86" i="3"/>
  <c r="B59" i="3"/>
  <c r="B88" i="3" s="1"/>
  <c r="B87" i="3"/>
  <c r="D66" i="3"/>
  <c r="D31" i="3"/>
  <c r="E31" i="3"/>
  <c r="B31" i="3"/>
  <c r="F31" i="3"/>
  <c r="B66" i="3"/>
  <c r="D67" i="3"/>
  <c r="F68" i="3"/>
  <c r="D70" i="3"/>
  <c r="C71" i="3"/>
  <c r="F72" i="3"/>
  <c r="E73" i="3"/>
  <c r="C75" i="3"/>
  <c r="B76" i="3"/>
  <c r="F76" i="3"/>
  <c r="D77" i="3"/>
  <c r="F78" i="3"/>
  <c r="B67" i="3"/>
  <c r="F67" i="3"/>
  <c r="D68" i="3"/>
  <c r="C69" i="3"/>
  <c r="B70" i="3"/>
  <c r="F70" i="3"/>
  <c r="E71" i="3"/>
  <c r="D72" i="3"/>
  <c r="C73" i="3"/>
  <c r="B74" i="3"/>
  <c r="F74" i="3"/>
  <c r="D76" i="3"/>
  <c r="B77" i="3"/>
  <c r="F77" i="3"/>
  <c r="D78" i="3"/>
  <c r="B71" i="3"/>
  <c r="F71" i="3"/>
  <c r="B75" i="3"/>
  <c r="C77" i="3"/>
  <c r="F66" i="3"/>
  <c r="B68" i="3"/>
  <c r="E69" i="3"/>
  <c r="B72" i="3"/>
  <c r="D74" i="3"/>
  <c r="C66" i="3"/>
  <c r="G66" i="3"/>
  <c r="E67" i="3"/>
  <c r="C68" i="3"/>
  <c r="B69" i="3"/>
  <c r="F69" i="3"/>
  <c r="E70" i="3"/>
  <c r="D71" i="3"/>
  <c r="C72" i="3"/>
  <c r="B73" i="3"/>
  <c r="F73" i="3"/>
  <c r="E74" i="3"/>
  <c r="D75" i="3"/>
  <c r="C76" i="3"/>
  <c r="E77" i="3"/>
  <c r="C78" i="3"/>
  <c r="B78" i="3"/>
  <c r="H8" i="3"/>
  <c r="H19" i="3"/>
  <c r="H65" i="3"/>
  <c r="H9" i="3"/>
  <c r="F47" i="2"/>
  <c r="D47" i="2"/>
  <c r="E60" i="2"/>
  <c r="D60" i="2"/>
  <c r="F59" i="2"/>
  <c r="C59" i="2"/>
  <c r="E58" i="2"/>
  <c r="D58" i="2"/>
  <c r="G57" i="2"/>
  <c r="F57" i="2"/>
  <c r="C57" i="2"/>
  <c r="B57" i="2"/>
  <c r="E56" i="2"/>
  <c r="D56" i="2"/>
  <c r="F55" i="2"/>
  <c r="C55" i="2"/>
  <c r="E54" i="2"/>
  <c r="D54" i="2"/>
  <c r="F53" i="2"/>
  <c r="B53" i="2"/>
  <c r="E52" i="2"/>
  <c r="D52" i="2"/>
  <c r="F51" i="2"/>
  <c r="C51" i="2"/>
  <c r="G10" i="16"/>
  <c r="D50" i="2"/>
  <c r="F49" i="2"/>
  <c r="E49" i="2"/>
  <c r="B49" i="2"/>
  <c r="D48" i="2"/>
  <c r="G15" i="3" l="1"/>
  <c r="G14" i="16"/>
  <c r="G12" i="3"/>
  <c r="G11" i="16"/>
  <c r="G14" i="3"/>
  <c r="G13" i="16"/>
  <c r="G10" i="3"/>
  <c r="G9" i="16"/>
  <c r="G13" i="3"/>
  <c r="G12" i="16"/>
  <c r="G17" i="3"/>
  <c r="G16" i="16"/>
  <c r="G21" i="3"/>
  <c r="G20" i="16"/>
  <c r="G16" i="3"/>
  <c r="G15" i="16"/>
  <c r="G20" i="3"/>
  <c r="G19" i="16"/>
  <c r="G68" i="16"/>
  <c r="H10" i="16"/>
  <c r="G11" i="3"/>
  <c r="H22" i="3"/>
  <c r="G80" i="3"/>
  <c r="H80" i="3" s="1"/>
  <c r="G76" i="3"/>
  <c r="H18" i="3"/>
  <c r="B83" i="5"/>
  <c r="D83" i="5"/>
  <c r="F81" i="5"/>
  <c r="F89" i="3"/>
  <c r="E89" i="3"/>
  <c r="D89" i="3"/>
  <c r="C89" i="3"/>
  <c r="B89" i="3"/>
  <c r="H88" i="3"/>
  <c r="H87" i="3"/>
  <c r="H76" i="3"/>
  <c r="H77" i="3"/>
  <c r="H66" i="3"/>
  <c r="H67" i="3"/>
  <c r="G51" i="2"/>
  <c r="G55" i="2"/>
  <c r="G59" i="2"/>
  <c r="B50" i="2"/>
  <c r="D51" i="2"/>
  <c r="F52" i="2"/>
  <c r="B54" i="2"/>
  <c r="F54" i="2"/>
  <c r="D57" i="2"/>
  <c r="F58" i="2"/>
  <c r="C23" i="2"/>
  <c r="G23" i="2"/>
  <c r="C50" i="2"/>
  <c r="G50" i="2"/>
  <c r="E51" i="2"/>
  <c r="C52" i="2"/>
  <c r="G52" i="2"/>
  <c r="E53" i="2"/>
  <c r="C54" i="2"/>
  <c r="G54" i="2"/>
  <c r="E55" i="2"/>
  <c r="C56" i="2"/>
  <c r="G56" i="2"/>
  <c r="E57" i="2"/>
  <c r="C58" i="2"/>
  <c r="G58" i="2"/>
  <c r="E59" i="2"/>
  <c r="C60" i="2"/>
  <c r="G60" i="2"/>
  <c r="C61" i="2"/>
  <c r="D49" i="2"/>
  <c r="F50" i="2"/>
  <c r="D53" i="2"/>
  <c r="D55" i="2"/>
  <c r="F56" i="2"/>
  <c r="B58" i="2"/>
  <c r="D59" i="2"/>
  <c r="F60" i="2"/>
  <c r="B52" i="2"/>
  <c r="F61" i="2"/>
  <c r="B56" i="2"/>
  <c r="G61" i="2"/>
  <c r="E48" i="2"/>
  <c r="C49" i="2"/>
  <c r="G49" i="2"/>
  <c r="E50" i="2"/>
  <c r="B60" i="2"/>
  <c r="D23" i="2"/>
  <c r="B48" i="2"/>
  <c r="B23" i="2"/>
  <c r="F48" i="2"/>
  <c r="F23" i="2"/>
  <c r="C53" i="2"/>
  <c r="G53" i="2"/>
  <c r="E61" i="2"/>
  <c r="E47" i="2"/>
  <c r="E23" i="2"/>
  <c r="D61" i="2"/>
  <c r="B47" i="2"/>
  <c r="C48" i="2"/>
  <c r="G48" i="2"/>
  <c r="B51" i="2"/>
  <c r="B55" i="2"/>
  <c r="B59" i="2"/>
  <c r="C47" i="2"/>
  <c r="G47" i="2"/>
  <c r="G72" i="16" l="1"/>
  <c r="H72" i="16" s="1"/>
  <c r="H14" i="16"/>
  <c r="H15" i="16"/>
  <c r="H16" i="16"/>
  <c r="G74" i="16"/>
  <c r="H74" i="16" s="1"/>
  <c r="G67" i="16"/>
  <c r="H67" i="16" s="1"/>
  <c r="H9" i="16"/>
  <c r="H11" i="16"/>
  <c r="G69" i="16"/>
  <c r="H69" i="16" s="1"/>
  <c r="H16" i="5"/>
  <c r="G70" i="16"/>
  <c r="H70" i="16" s="1"/>
  <c r="H12" i="16"/>
  <c r="G73" i="16"/>
  <c r="H73" i="16" s="1"/>
  <c r="H68" i="16"/>
  <c r="G71" i="16"/>
  <c r="H71" i="16" s="1"/>
  <c r="H13" i="16"/>
  <c r="B84" i="5"/>
  <c r="G70" i="5"/>
  <c r="H70" i="5" s="1"/>
  <c r="H12" i="5"/>
  <c r="G72" i="5"/>
  <c r="H72" i="5" s="1"/>
  <c r="G75" i="5"/>
  <c r="H75" i="5" s="1"/>
  <c r="H17" i="5"/>
  <c r="H13" i="5"/>
  <c r="G71" i="5"/>
  <c r="H71" i="5" s="1"/>
  <c r="F82" i="5"/>
  <c r="D84" i="5"/>
  <c r="G31" i="3"/>
  <c r="G74" i="3"/>
  <c r="H74" i="3" s="1"/>
  <c r="H16" i="3"/>
  <c r="G75" i="3"/>
  <c r="H75" i="3" s="1"/>
  <c r="H17" i="3"/>
  <c r="G79" i="3"/>
  <c r="H79" i="3" s="1"/>
  <c r="H21" i="3"/>
  <c r="G68" i="3"/>
  <c r="H10" i="3"/>
  <c r="H11" i="3"/>
  <c r="G69" i="3"/>
  <c r="H69" i="3" s="1"/>
  <c r="G72" i="3"/>
  <c r="H72" i="3" s="1"/>
  <c r="H14" i="3"/>
  <c r="G71" i="3"/>
  <c r="H71" i="3" s="1"/>
  <c r="H13" i="3"/>
  <c r="H20" i="3"/>
  <c r="G78" i="3"/>
  <c r="H78" i="3" s="1"/>
  <c r="H12" i="3"/>
  <c r="G70" i="3"/>
  <c r="H70" i="3" s="1"/>
  <c r="H15" i="3"/>
  <c r="G73" i="3"/>
  <c r="H73" i="3" s="1"/>
  <c r="H57" i="2"/>
  <c r="H58" i="2"/>
  <c r="H59" i="2"/>
  <c r="H51" i="2"/>
  <c r="D62" i="2"/>
  <c r="F62" i="2"/>
  <c r="H50" i="2"/>
  <c r="H60" i="2"/>
  <c r="H54" i="2"/>
  <c r="G62" i="2"/>
  <c r="H55" i="2"/>
  <c r="H53" i="2"/>
  <c r="H49" i="2"/>
  <c r="H56" i="2"/>
  <c r="H52" i="2"/>
  <c r="H23" i="2"/>
  <c r="B61" i="2"/>
  <c r="H61" i="2" s="1"/>
  <c r="H47" i="2"/>
  <c r="C62" i="2"/>
  <c r="H48" i="2"/>
  <c r="E62" i="2"/>
  <c r="G74" i="5" l="1"/>
  <c r="H74" i="5" s="1"/>
  <c r="H15" i="5"/>
  <c r="G73" i="5"/>
  <c r="H73" i="5" s="1"/>
  <c r="G69" i="5"/>
  <c r="H69" i="5" s="1"/>
  <c r="H11" i="5"/>
  <c r="G78" i="16"/>
  <c r="H78" i="16" s="1"/>
  <c r="H20" i="16"/>
  <c r="H19" i="16"/>
  <c r="G77" i="16"/>
  <c r="H77" i="16" s="1"/>
  <c r="H18" i="16"/>
  <c r="G76" i="16"/>
  <c r="H76" i="16" s="1"/>
  <c r="H14" i="5"/>
  <c r="G73" i="13"/>
  <c r="H73" i="13" s="1"/>
  <c r="H15" i="13"/>
  <c r="G72" i="13"/>
  <c r="H72" i="13" s="1"/>
  <c r="H14" i="13"/>
  <c r="G77" i="13"/>
  <c r="H77" i="13" s="1"/>
  <c r="H19" i="13"/>
  <c r="G71" i="13"/>
  <c r="H13" i="13"/>
  <c r="G75" i="13"/>
  <c r="H75" i="13" s="1"/>
  <c r="H17" i="13"/>
  <c r="B85" i="5"/>
  <c r="G71" i="8"/>
  <c r="H71" i="8" s="1"/>
  <c r="H13" i="8"/>
  <c r="H17" i="8"/>
  <c r="G76" i="8"/>
  <c r="H76" i="8" s="1"/>
  <c r="H18" i="8"/>
  <c r="G70" i="8"/>
  <c r="H12" i="8"/>
  <c r="G74" i="8"/>
  <c r="H74" i="8" s="1"/>
  <c r="H16" i="8"/>
  <c r="G72" i="8"/>
  <c r="H72" i="8" s="1"/>
  <c r="H14" i="8"/>
  <c r="D85" i="5"/>
  <c r="F83" i="5"/>
  <c r="G89" i="3"/>
  <c r="H31" i="3"/>
  <c r="H68" i="3"/>
  <c r="H89" i="3" s="1"/>
  <c r="H62" i="2"/>
  <c r="B62" i="2"/>
  <c r="H90" i="16" l="1"/>
  <c r="B23" i="12"/>
  <c r="G76" i="13"/>
  <c r="H76" i="13" s="1"/>
  <c r="G75" i="8"/>
  <c r="H75" i="8" s="1"/>
  <c r="H18" i="13"/>
  <c r="H15" i="8"/>
  <c r="G74" i="13"/>
  <c r="H74" i="13" s="1"/>
  <c r="H20" i="5"/>
  <c r="G78" i="5"/>
  <c r="H78" i="5" s="1"/>
  <c r="G73" i="8"/>
  <c r="H73" i="8" s="1"/>
  <c r="H16" i="13"/>
  <c r="H19" i="5"/>
  <c r="G77" i="5"/>
  <c r="H77" i="5" s="1"/>
  <c r="H17" i="16"/>
  <c r="G75" i="16"/>
  <c r="G79" i="5"/>
  <c r="H79" i="5" s="1"/>
  <c r="H21" i="5"/>
  <c r="G76" i="14"/>
  <c r="H76" i="14" s="1"/>
  <c r="H18" i="14"/>
  <c r="G72" i="14"/>
  <c r="H14" i="14"/>
  <c r="H71" i="13"/>
  <c r="G73" i="14"/>
  <c r="H73" i="14" s="1"/>
  <c r="H15" i="14"/>
  <c r="G74" i="14"/>
  <c r="H74" i="14" s="1"/>
  <c r="H16" i="14"/>
  <c r="G75" i="14"/>
  <c r="H75" i="14" s="1"/>
  <c r="H17" i="14"/>
  <c r="G78" i="14"/>
  <c r="H78" i="14" s="1"/>
  <c r="H20" i="14"/>
  <c r="G77" i="14"/>
  <c r="H77" i="14" s="1"/>
  <c r="H19" i="14"/>
  <c r="B86" i="5"/>
  <c r="H70" i="8"/>
  <c r="F84" i="5"/>
  <c r="H84" i="5" s="1"/>
  <c r="D86" i="5"/>
  <c r="H90" i="3"/>
  <c r="H91" i="3" s="1"/>
  <c r="B26" i="12" l="1"/>
  <c r="B27" i="12"/>
  <c r="H18" i="5"/>
  <c r="G76" i="5"/>
  <c r="H21" i="8"/>
  <c r="G79" i="8"/>
  <c r="H79" i="8" s="1"/>
  <c r="G82" i="16"/>
  <c r="H82" i="16" s="1"/>
  <c r="H75" i="16"/>
  <c r="G80" i="16"/>
  <c r="H80" i="16" s="1"/>
  <c r="H22" i="8"/>
  <c r="G80" i="8"/>
  <c r="H80" i="8" s="1"/>
  <c r="H20" i="8"/>
  <c r="G78" i="8"/>
  <c r="H78" i="8" s="1"/>
  <c r="G81" i="16"/>
  <c r="H81" i="16" s="1"/>
  <c r="H72" i="14"/>
  <c r="K91" i="3"/>
  <c r="B87" i="5"/>
  <c r="B88" i="5"/>
  <c r="D87" i="5"/>
  <c r="D88" i="5"/>
  <c r="F85" i="5"/>
  <c r="H85" i="5" s="1"/>
  <c r="H92" i="3"/>
  <c r="B29" i="12" l="1"/>
  <c r="B39" i="12" s="1"/>
  <c r="H24" i="5"/>
  <c r="G82" i="5"/>
  <c r="H82" i="5" s="1"/>
  <c r="H76" i="5"/>
  <c r="G79" i="13"/>
  <c r="H79" i="13" s="1"/>
  <c r="H21" i="13"/>
  <c r="H23" i="13"/>
  <c r="G81" i="13"/>
  <c r="H81" i="13" s="1"/>
  <c r="H23" i="5"/>
  <c r="G81" i="5"/>
  <c r="H81" i="5" s="1"/>
  <c r="H22" i="13"/>
  <c r="G80" i="13"/>
  <c r="H80" i="13" s="1"/>
  <c r="G79" i="16"/>
  <c r="H21" i="16"/>
  <c r="H31" i="16" s="1"/>
  <c r="G31" i="16"/>
  <c r="H25" i="5"/>
  <c r="G83" i="5"/>
  <c r="H83" i="5" s="1"/>
  <c r="H19" i="8"/>
  <c r="G77" i="8"/>
  <c r="B89" i="5"/>
  <c r="H93" i="3"/>
  <c r="D89" i="5"/>
  <c r="F86" i="5"/>
  <c r="H86" i="5" s="1"/>
  <c r="H79" i="16" l="1"/>
  <c r="H89" i="16" s="1"/>
  <c r="G89" i="16"/>
  <c r="G78" i="13"/>
  <c r="H20" i="13"/>
  <c r="H22" i="5"/>
  <c r="H31" i="5" s="1"/>
  <c r="G80" i="5"/>
  <c r="G31" i="5"/>
  <c r="G80" i="14"/>
  <c r="H80" i="14" s="1"/>
  <c r="H22" i="14"/>
  <c r="H77" i="8"/>
  <c r="H26" i="8"/>
  <c r="G84" i="8"/>
  <c r="H84" i="8" s="1"/>
  <c r="H23" i="14"/>
  <c r="G81" i="14"/>
  <c r="H81" i="14" s="1"/>
  <c r="H24" i="14"/>
  <c r="G82" i="14"/>
  <c r="H82" i="14" s="1"/>
  <c r="H24" i="8"/>
  <c r="G82" i="8"/>
  <c r="H82" i="8" s="1"/>
  <c r="G83" i="8"/>
  <c r="H83" i="8" s="1"/>
  <c r="H25" i="8"/>
  <c r="F87" i="5"/>
  <c r="H87" i="5" s="1"/>
  <c r="F88" i="5"/>
  <c r="G84" i="13" l="1"/>
  <c r="H84" i="13" s="1"/>
  <c r="H26" i="13"/>
  <c r="H80" i="5"/>
  <c r="G89" i="5"/>
  <c r="H90" i="5"/>
  <c r="H91" i="16"/>
  <c r="C6" i="12" s="1"/>
  <c r="H78" i="13"/>
  <c r="G85" i="13"/>
  <c r="H85" i="13" s="1"/>
  <c r="H27" i="13"/>
  <c r="H23" i="8"/>
  <c r="H31" i="8" s="1"/>
  <c r="G81" i="8"/>
  <c r="G31" i="8"/>
  <c r="H21" i="14"/>
  <c r="G79" i="14"/>
  <c r="G83" i="13"/>
  <c r="H83" i="13" s="1"/>
  <c r="H25" i="13"/>
  <c r="F89" i="5"/>
  <c r="H88" i="5"/>
  <c r="C27" i="12" l="1"/>
  <c r="C26" i="12"/>
  <c r="H89" i="5"/>
  <c r="D23" i="12" s="1"/>
  <c r="G86" i="14"/>
  <c r="H86" i="14" s="1"/>
  <c r="H28" i="14"/>
  <c r="G82" i="13"/>
  <c r="H24" i="13"/>
  <c r="H31" i="13" s="1"/>
  <c r="G31" i="13"/>
  <c r="H26" i="14"/>
  <c r="G84" i="14"/>
  <c r="H84" i="14" s="1"/>
  <c r="H81" i="8"/>
  <c r="H89" i="8" s="1"/>
  <c r="E23" i="12" s="1"/>
  <c r="G89" i="8"/>
  <c r="H92" i="16"/>
  <c r="C7" i="12" s="1"/>
  <c r="K91" i="16"/>
  <c r="H79" i="14"/>
  <c r="G85" i="14"/>
  <c r="H85" i="14" s="1"/>
  <c r="H27" i="14"/>
  <c r="H90" i="8" l="1"/>
  <c r="H91" i="8" s="1"/>
  <c r="H92" i="8" s="1"/>
  <c r="C29" i="12"/>
  <c r="C39" i="12" s="1"/>
  <c r="H90" i="13"/>
  <c r="H91" i="5"/>
  <c r="H92" i="5" s="1"/>
  <c r="H82" i="13"/>
  <c r="H89" i="13" s="1"/>
  <c r="F23" i="12" s="1"/>
  <c r="G89" i="13"/>
  <c r="H93" i="16"/>
  <c r="H25" i="14"/>
  <c r="H31" i="14" s="1"/>
  <c r="G83" i="14"/>
  <c r="G31" i="14"/>
  <c r="C19" i="12"/>
  <c r="E6" i="12" l="1"/>
  <c r="E7" i="12"/>
  <c r="D6" i="12"/>
  <c r="D7" i="12"/>
  <c r="K91" i="8"/>
  <c r="K91" i="5"/>
  <c r="H83" i="14"/>
  <c r="H89" i="14" s="1"/>
  <c r="G23" i="12" s="1"/>
  <c r="H23" i="12" s="1"/>
  <c r="G89" i="14"/>
  <c r="H90" i="14"/>
  <c r="H91" i="13"/>
  <c r="H93" i="8" l="1"/>
  <c r="F6" i="12"/>
  <c r="F7" i="12"/>
  <c r="H93" i="5"/>
  <c r="E26" i="12"/>
  <c r="E27" i="12"/>
  <c r="E28" i="12"/>
  <c r="D28" i="12"/>
  <c r="D27" i="12"/>
  <c r="D26" i="12"/>
  <c r="F28" i="12"/>
  <c r="F27" i="12"/>
  <c r="F26" i="12"/>
  <c r="H91" i="14"/>
  <c r="K91" i="13"/>
  <c r="G6" i="12" l="1"/>
  <c r="G7" i="12"/>
  <c r="F29" i="12"/>
  <c r="F39" i="12" s="1"/>
  <c r="E29" i="12"/>
  <c r="E39" i="12" s="1"/>
  <c r="D29" i="12"/>
  <c r="D39" i="12" s="1"/>
  <c r="G28" i="12"/>
  <c r="H28" i="12" s="1"/>
  <c r="G26" i="12"/>
  <c r="H26" i="12" s="1"/>
  <c r="G27" i="12"/>
  <c r="H27" i="12" s="1"/>
  <c r="D19" i="12"/>
  <c r="E19" i="12"/>
  <c r="H93" i="13"/>
  <c r="K91" i="14"/>
  <c r="H29" i="12" l="1"/>
  <c r="H39" i="12" s="1"/>
  <c r="G29" i="12"/>
  <c r="G39" i="12" s="1"/>
  <c r="F19" i="12"/>
  <c r="H93" i="14"/>
  <c r="H7" i="12" l="1"/>
  <c r="H6" i="12"/>
  <c r="H19" i="12" l="1"/>
  <c r="G19" i="12"/>
</calcChain>
</file>

<file path=xl/sharedStrings.xml><?xml version="1.0" encoding="utf-8"?>
<sst xmlns="http://schemas.openxmlformats.org/spreadsheetml/2006/main" count="880" uniqueCount="104">
  <si>
    <t>Total</t>
  </si>
  <si>
    <t>Manchester School District</t>
  </si>
  <si>
    <t>Salary Scatter Gram</t>
  </si>
  <si>
    <t>BA</t>
  </si>
  <si>
    <t>BA+30</t>
  </si>
  <si>
    <t>MA</t>
  </si>
  <si>
    <t>MA+30</t>
  </si>
  <si>
    <t>CAGS</t>
  </si>
  <si>
    <t>DOC</t>
  </si>
  <si>
    <t>Totals</t>
  </si>
  <si>
    <t>School Year 2018/2019</t>
  </si>
  <si>
    <t>School Year 2018/2019 Cost</t>
  </si>
  <si>
    <t>FY19 Cost</t>
  </si>
  <si>
    <t>FY18 Cost</t>
  </si>
  <si>
    <t>Increase</t>
  </si>
  <si>
    <t>FY20 Cost</t>
  </si>
  <si>
    <t>School Year 2019/2020</t>
  </si>
  <si>
    <t>School Year 2019/2020 Cost</t>
  </si>
  <si>
    <t>School Year 2020/2021</t>
  </si>
  <si>
    <t>School Year 2020/2021 Cost</t>
  </si>
  <si>
    <t>FY21 Cost</t>
  </si>
  <si>
    <t>FICA/Retirement (25.01%)</t>
  </si>
  <si>
    <t>Total Cost</t>
  </si>
  <si>
    <t>FY19</t>
  </si>
  <si>
    <t>FY20</t>
  </si>
  <si>
    <t>FY21</t>
  </si>
  <si>
    <t>School Year 2020/2021 Teacher Salary Schedule</t>
  </si>
  <si>
    <t>School Year 2019/2020 Teacher Salary Schedule</t>
  </si>
  <si>
    <t>School Year 2018/2019 Teacher Salary Schedule</t>
  </si>
  <si>
    <t>Salary Increase</t>
  </si>
  <si>
    <t>FICA/Retirement</t>
  </si>
  <si>
    <t>Decrease</t>
  </si>
  <si>
    <t>Total Savings</t>
  </si>
  <si>
    <t>School Year 2021/2022</t>
  </si>
  <si>
    <t>School Year 2021/2022 Teacher Salary Schedule</t>
  </si>
  <si>
    <t>School Year 2021/2022 Cost</t>
  </si>
  <si>
    <t>FY22 Cost</t>
  </si>
  <si>
    <t>School Year 2022/2023</t>
  </si>
  <si>
    <t>School Year 2022/2023 Teacher Salary Schedule</t>
  </si>
  <si>
    <t>School Year 2022/2023 Cost</t>
  </si>
  <si>
    <t>FY23 Cost</t>
  </si>
  <si>
    <t>FY22</t>
  </si>
  <si>
    <t>FY23</t>
  </si>
  <si>
    <t>24+</t>
  </si>
  <si>
    <t>Yrs</t>
  </si>
  <si>
    <t>of Serv</t>
  </si>
  <si>
    <t>FY18</t>
  </si>
  <si>
    <t>Less 2</t>
  </si>
  <si>
    <t>Avg</t>
  </si>
  <si>
    <t>$</t>
  </si>
  <si>
    <t>%</t>
  </si>
  <si>
    <t>Annual</t>
  </si>
  <si>
    <t>S/Be</t>
  </si>
  <si>
    <t>Salary Total</t>
  </si>
  <si>
    <t>Incremental (Savings) / Cost by Contract Year</t>
  </si>
  <si>
    <t>FICA</t>
  </si>
  <si>
    <t>*Included in the total staff are 16.5 vacant positions budgeted but not yet filled (8 at BA-3 &amp; 8.5 at MA-3)</t>
  </si>
  <si>
    <t>School Year 2018/2019 *</t>
  </si>
  <si>
    <t>Projected Budget</t>
  </si>
  <si>
    <t>Increase in Extra-Curricular &amp; Add Pays</t>
  </si>
  <si>
    <t>FICA/Retirement on Extra-Curricular &amp; Add Pays</t>
  </si>
  <si>
    <t>BA-1 Hiring Bonus</t>
  </si>
  <si>
    <t>Extra Curricular &amp; Add Pays</t>
  </si>
  <si>
    <t>Current</t>
  </si>
  <si>
    <t>Retirement @ 17.36%</t>
  </si>
  <si>
    <t>District Share of Health Insurance</t>
  </si>
  <si>
    <t>District Share of Dental Insurance</t>
  </si>
  <si>
    <t>included as a contract cost.</t>
  </si>
  <si>
    <t>Health Insurance Savings-Site of Service</t>
  </si>
  <si>
    <t xml:space="preserve">     Subtotal - Salary Related </t>
  </si>
  <si>
    <t xml:space="preserve">     Subtotal - Health and Dental</t>
  </si>
  <si>
    <t>Notes:</t>
  </si>
  <si>
    <t>Total Cost (b)</t>
  </si>
  <si>
    <t>Health Insurance Savings-80/20</t>
  </si>
  <si>
    <t>Sick Time Savings</t>
  </si>
  <si>
    <t>End of Year PTO Incentive Pool</t>
  </si>
  <si>
    <t>Short &amp; Long Term Disability</t>
  </si>
  <si>
    <t>Contingency</t>
  </si>
  <si>
    <t>(a)General Fund represents approximatlety 90% of total costs.</t>
  </si>
  <si>
    <t>(b) Retirement rates will increase in FY20 from 17.36% to 17.8%.  The cost increase has been included for budgeting purposes, but not</t>
  </si>
  <si>
    <t>(c) Increase in health insurance costs at 3% trend, included for budgeting purposes, but not included as a contract cost.</t>
  </si>
  <si>
    <t>Total Compensation (a)</t>
  </si>
  <si>
    <t>Retirement Rate Increase to 17.8% (b)</t>
  </si>
  <si>
    <t>Increase in Health Insurance (trend at 3%) (c)</t>
  </si>
  <si>
    <t>FICA/Retirement on BA-1 hiring bonus</t>
  </si>
  <si>
    <t>Change</t>
  </si>
  <si>
    <t>(d)</t>
  </si>
  <si>
    <t>(d) Difference in Contract Cost and Projected Budget is the increased retirement rates and the health insurance trend which are not a direct</t>
  </si>
  <si>
    <t>impact due to negotiations.</t>
  </si>
  <si>
    <t>FY18 &amp; FY19</t>
  </si>
  <si>
    <t>no step</t>
  </si>
  <si>
    <t>1 step</t>
  </si>
  <si>
    <t>Change from Previous Degree</t>
  </si>
  <si>
    <t>Elimination of BA-1 hiring bonus</t>
  </si>
  <si>
    <t>FICA/Retirement (25.45%)</t>
  </si>
  <si>
    <t>Each person receives a 3% raise over what they currently make except for Step 15 who would stay on Step 15 and receive that new salary</t>
  </si>
  <si>
    <t>1 steps</t>
  </si>
  <si>
    <t>Each person would receive a step in FY20 except those starting in FY20</t>
  </si>
  <si>
    <t>MSD 7/29/19 3%</t>
  </si>
  <si>
    <t>15 Steps</t>
  </si>
  <si>
    <t>FY21 everyone receives a Step equal to 3% over prior year salary except Step 15 which advances to Step 16 at 1.5%</t>
  </si>
  <si>
    <t>4 Year</t>
  </si>
  <si>
    <t>FY22 everyone receives a Step equal to 3% over prior year salary except Step 15 and 16 which advance to Step 16 and 17 at 1.5%</t>
  </si>
  <si>
    <t>FY23 everyone receives a Step equal to 3% over prior year salary except Step 15, 16 and 17 which advance to Step 16, 17 and 18 at 1.5%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</si>
</sst>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/>
    <xf numFmtId="0" fontId="4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2" fontId="0" fillId="0" borderId="2" xfId="0" applyNumberFormat="1" applyBorder="1" applyAlignment="1">
      <alignment horizontal="center"/>
    </xf>
    <xf numFmtId="0" fontId="4" fillId="0" borderId="0" xfId="0" applyNumberFormat="1" applyFont="1" applyFill="1" applyBorder="1" applyAlignment="1" applyProtection="1"/>
    <xf numFmtId="42" fontId="2" fillId="0" borderId="2" xfId="0" applyNumberFormat="1" applyFont="1" applyBorder="1" applyAlignment="1">
      <alignment horizontal="center"/>
    </xf>
    <xf numFmtId="42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164" fontId="2" fillId="0" borderId="0" xfId="1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5" fillId="0" borderId="0" xfId="0" applyFont="1"/>
    <xf numFmtId="164" fontId="2" fillId="0" borderId="0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2" fontId="0" fillId="0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42" fontId="0" fillId="0" borderId="0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2" fontId="0" fillId="0" borderId="0" xfId="0" applyNumberFormat="1" applyFill="1"/>
    <xf numFmtId="165" fontId="0" fillId="0" borderId="0" xfId="3" applyNumberFormat="1" applyFont="1" applyFill="1"/>
    <xf numFmtId="0" fontId="2" fillId="0" borderId="0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42" fontId="0" fillId="0" borderId="0" xfId="0" applyNumberFormat="1"/>
    <xf numFmtId="165" fontId="0" fillId="0" borderId="0" xfId="3" applyNumberFormat="1" applyFont="1"/>
    <xf numFmtId="164" fontId="5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0" fillId="0" borderId="0" xfId="1" applyNumberFormat="1" applyFont="1"/>
    <xf numFmtId="0" fontId="2" fillId="0" borderId="3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164" fontId="0" fillId="0" borderId="4" xfId="1" applyNumberFormat="1" applyFont="1" applyBorder="1"/>
    <xf numFmtId="10" fontId="4" fillId="0" borderId="0" xfId="3" applyNumberFormat="1" applyFont="1" applyBorder="1" applyAlignment="1">
      <alignment horizontal="center"/>
    </xf>
    <xf numFmtId="10" fontId="5" fillId="0" borderId="0" xfId="3" applyNumberFormat="1" applyFont="1"/>
    <xf numFmtId="0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2" borderId="0" xfId="0" applyFill="1"/>
    <xf numFmtId="0" fontId="2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/>
    <xf numFmtId="0" fontId="2" fillId="2" borderId="0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2" fillId="2" borderId="0" xfId="0" applyFont="1" applyFill="1"/>
    <xf numFmtId="164" fontId="0" fillId="0" borderId="0" xfId="1" applyNumberFormat="1" applyFont="1" applyFill="1"/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/>
    <xf numFmtId="164" fontId="1" fillId="0" borderId="0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4" fontId="0" fillId="0" borderId="4" xfId="1" applyNumberFormat="1" applyFont="1" applyFill="1" applyBorder="1"/>
    <xf numFmtId="0" fontId="2" fillId="0" borderId="0" xfId="0" applyFont="1" applyFill="1"/>
    <xf numFmtId="0" fontId="2" fillId="0" borderId="0" xfId="0" applyFont="1" applyAlignment="1">
      <alignment horizontal="left"/>
    </xf>
    <xf numFmtId="10" fontId="0" fillId="0" borderId="0" xfId="3" applyNumberFormat="1" applyFont="1"/>
    <xf numFmtId="10" fontId="6" fillId="0" borderId="0" xfId="3" applyNumberFormat="1" applyFont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0" xfId="3" applyNumberFormat="1" applyFont="1"/>
    <xf numFmtId="164" fontId="0" fillId="0" borderId="6" xfId="1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/>
    <xf numFmtId="164" fontId="0" fillId="0" borderId="6" xfId="1" applyNumberFormat="1" applyFont="1" applyFill="1" applyBorder="1"/>
    <xf numFmtId="44" fontId="0" fillId="0" borderId="0" xfId="0" applyNumberFormat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10" fontId="5" fillId="0" borderId="5" xfId="3" applyNumberFormat="1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164" fontId="1" fillId="0" borderId="5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3" applyNumberFormat="1" applyFont="1" applyFill="1" applyAlignment="1">
      <alignment horizontal="right"/>
    </xf>
    <xf numFmtId="0" fontId="4" fillId="0" borderId="0" xfId="0" applyFont="1" applyFill="1"/>
    <xf numFmtId="166" fontId="0" fillId="2" borderId="0" xfId="2" applyNumberFormat="1" applyFont="1" applyFill="1"/>
    <xf numFmtId="164" fontId="0" fillId="2" borderId="0" xfId="1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8"/>
  <sheetViews>
    <sheetView workbookViewId="0">
      <selection activeCell="A4" sqref="A4"/>
    </sheetView>
  </sheetViews>
  <sheetFormatPr defaultRowHeight="15" x14ac:dyDescent="0.25"/>
  <cols>
    <col min="3" max="3" width="9" bestFit="1" customWidth="1"/>
    <col min="4" max="4" width="7.85546875" bestFit="1" customWidth="1"/>
    <col min="5" max="5" width="9" bestFit="1" customWidth="1"/>
  </cols>
  <sheetData>
    <row r="1" spans="1:1" x14ac:dyDescent="0.25">
      <c r="A1" s="27" t="s">
        <v>98</v>
      </c>
    </row>
    <row r="2" spans="1:1" x14ac:dyDescent="0.25">
      <c r="A2" s="27" t="s">
        <v>99</v>
      </c>
    </row>
    <row r="4" spans="1:1" x14ac:dyDescent="0.25">
      <c r="A4" t="s">
        <v>95</v>
      </c>
    </row>
    <row r="5" spans="1:1" x14ac:dyDescent="0.25">
      <c r="A5" t="s">
        <v>97</v>
      </c>
    </row>
    <row r="6" spans="1:1" x14ac:dyDescent="0.25">
      <c r="A6" t="s">
        <v>100</v>
      </c>
    </row>
    <row r="7" spans="1:1" x14ac:dyDescent="0.25">
      <c r="A7" t="s">
        <v>102</v>
      </c>
    </row>
    <row r="8" spans="1:1" x14ac:dyDescent="0.25">
      <c r="A8" t="s">
        <v>103</v>
      </c>
    </row>
  </sheetData>
  <pageMargins left="0.7" right="0.7" top="0.75" bottom="0.75" header="0.3" footer="0.3"/>
  <pageSetup orientation="landscape" r:id="rId1"/>
  <headerFoot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2"/>
  <sheetViews>
    <sheetView tabSelected="1" workbookViewId="0">
      <selection activeCell="A50" sqref="A50:XFD50"/>
    </sheetView>
  </sheetViews>
  <sheetFormatPr defaultRowHeight="15" x14ac:dyDescent="0.25"/>
  <cols>
    <col min="1" max="1" width="7" style="32" bestFit="1" customWidth="1"/>
    <col min="2" max="2" width="3" style="32" bestFit="1" customWidth="1"/>
    <col min="3" max="3" width="9" style="69" bestFit="1" customWidth="1"/>
    <col min="4" max="4" width="2.5703125" style="69" customWidth="1"/>
    <col min="5" max="5" width="7" style="32" bestFit="1" customWidth="1"/>
    <col min="6" max="6" width="3" style="32" bestFit="1" customWidth="1"/>
    <col min="7" max="7" width="9" style="69" bestFit="1" customWidth="1"/>
    <col min="8" max="8" width="2.5703125" style="69" customWidth="1"/>
    <col min="9" max="9" width="7" style="32" customWidth="1"/>
    <col min="10" max="10" width="3" style="32" customWidth="1"/>
    <col min="11" max="11" width="9" style="69" customWidth="1"/>
    <col min="12" max="12" width="2.5703125" style="69" customWidth="1"/>
    <col min="13" max="13" width="7" style="32" customWidth="1"/>
    <col min="14" max="14" width="3" style="32" customWidth="1"/>
    <col min="15" max="15" width="9" style="69" customWidth="1"/>
    <col min="16" max="16" width="2.5703125" style="69" customWidth="1"/>
    <col min="17" max="17" width="7" style="32" customWidth="1"/>
    <col min="18" max="18" width="3" style="32" customWidth="1"/>
    <col min="19" max="19" width="9" style="69" customWidth="1"/>
    <col min="20" max="20" width="3.7109375" style="32" customWidth="1"/>
    <col min="21" max="24" width="9.140625" style="32" customWidth="1"/>
    <col min="25" max="25" width="7" style="32" bestFit="1" customWidth="1"/>
    <col min="26" max="28" width="9.140625" style="32" customWidth="1"/>
    <col min="29" max="29" width="2.5703125" style="69" customWidth="1"/>
    <col min="30" max="33" width="5.140625" style="32" bestFit="1" customWidth="1"/>
    <col min="34" max="16384" width="9.140625" style="32"/>
  </cols>
  <sheetData>
    <row r="1" spans="1:33" x14ac:dyDescent="0.25">
      <c r="A1" s="98" t="s">
        <v>90</v>
      </c>
      <c r="B1" s="98"/>
      <c r="C1" s="98"/>
      <c r="E1" s="98" t="s">
        <v>91</v>
      </c>
      <c r="F1" s="98"/>
      <c r="G1" s="98"/>
      <c r="I1" s="98" t="s">
        <v>91</v>
      </c>
      <c r="J1" s="98"/>
      <c r="K1" s="98"/>
      <c r="M1" s="98" t="s">
        <v>91</v>
      </c>
      <c r="N1" s="98"/>
      <c r="O1" s="98"/>
      <c r="Q1" s="98" t="s">
        <v>96</v>
      </c>
      <c r="R1" s="98"/>
      <c r="S1" s="98"/>
      <c r="U1" s="95" t="s">
        <v>101</v>
      </c>
      <c r="V1" s="95"/>
      <c r="W1" s="90" t="s">
        <v>48</v>
      </c>
      <c r="Y1" s="92" t="s">
        <v>49</v>
      </c>
      <c r="Z1" s="92" t="s">
        <v>49</v>
      </c>
      <c r="AA1" s="92" t="s">
        <v>49</v>
      </c>
      <c r="AB1" s="92" t="s">
        <v>49</v>
      </c>
      <c r="AD1" s="92" t="s">
        <v>50</v>
      </c>
      <c r="AE1" s="92" t="s">
        <v>50</v>
      </c>
      <c r="AF1" s="92" t="s">
        <v>50</v>
      </c>
      <c r="AG1" s="92" t="s">
        <v>50</v>
      </c>
    </row>
    <row r="2" spans="1:33" s="73" customFormat="1" ht="17.25" x14ac:dyDescent="0.4">
      <c r="A2" s="96" t="s">
        <v>89</v>
      </c>
      <c r="B2" s="97"/>
      <c r="C2" s="97"/>
      <c r="D2" s="72"/>
      <c r="E2" s="97" t="s">
        <v>24</v>
      </c>
      <c r="F2" s="97"/>
      <c r="G2" s="97"/>
      <c r="H2" s="72"/>
      <c r="I2" s="97" t="s">
        <v>25</v>
      </c>
      <c r="J2" s="97"/>
      <c r="K2" s="97"/>
      <c r="L2" s="72"/>
      <c r="M2" s="97" t="s">
        <v>41</v>
      </c>
      <c r="N2" s="97"/>
      <c r="O2" s="97"/>
      <c r="P2" s="72"/>
      <c r="Q2" s="97" t="s">
        <v>42</v>
      </c>
      <c r="R2" s="97"/>
      <c r="S2" s="97"/>
      <c r="U2" s="73" t="s">
        <v>49</v>
      </c>
      <c r="V2" s="73" t="s">
        <v>50</v>
      </c>
      <c r="W2" s="73" t="s">
        <v>51</v>
      </c>
      <c r="Y2" s="73" t="s">
        <v>24</v>
      </c>
      <c r="Z2" s="73" t="s">
        <v>25</v>
      </c>
      <c r="AA2" s="73" t="s">
        <v>41</v>
      </c>
      <c r="AB2" s="73" t="s">
        <v>42</v>
      </c>
      <c r="AC2" s="72"/>
      <c r="AD2" s="73" t="s">
        <v>24</v>
      </c>
      <c r="AE2" s="73" t="s">
        <v>25</v>
      </c>
      <c r="AF2" s="73" t="s">
        <v>41</v>
      </c>
      <c r="AG2" s="73" t="s">
        <v>42</v>
      </c>
    </row>
    <row r="3" spans="1:33" s="90" customForma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AC3" s="70"/>
      <c r="AE3" s="92"/>
      <c r="AF3" s="92"/>
      <c r="AG3" s="92"/>
    </row>
    <row r="4" spans="1:33" s="90" customForma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32" t="s">
        <v>3</v>
      </c>
      <c r="R4" s="32">
        <v>1</v>
      </c>
      <c r="S4" s="69">
        <f>+O5+1000</f>
        <v>40000</v>
      </c>
      <c r="Y4" s="89"/>
      <c r="Z4" s="89"/>
      <c r="AA4" s="89"/>
      <c r="AB4" s="89"/>
      <c r="AC4" s="70"/>
      <c r="AE4" s="92"/>
      <c r="AF4" s="92"/>
      <c r="AG4" s="92"/>
    </row>
    <row r="5" spans="1:33" s="90" customForma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32" t="s">
        <v>3</v>
      </c>
      <c r="N5" s="32">
        <v>1</v>
      </c>
      <c r="O5" s="69">
        <f>+K6+1000</f>
        <v>39000</v>
      </c>
      <c r="P5" s="70"/>
      <c r="Q5" s="32" t="s">
        <v>3</v>
      </c>
      <c r="R5" s="32">
        <v>2</v>
      </c>
      <c r="S5" s="69">
        <f>+O5*1.03</f>
        <v>40170</v>
      </c>
      <c r="Y5" s="89"/>
      <c r="Z5" s="89"/>
      <c r="AA5" s="89"/>
      <c r="AB5" s="89">
        <f t="shared" ref="AB5:AB22" si="0">+S5-O5</f>
        <v>1170</v>
      </c>
      <c r="AC5" s="70"/>
      <c r="AE5" s="92"/>
      <c r="AF5" s="92"/>
      <c r="AG5" s="99">
        <f>+AB5/O5</f>
        <v>0.03</v>
      </c>
    </row>
    <row r="6" spans="1:33" s="90" customFormat="1" x14ac:dyDescent="0.25">
      <c r="A6" s="70"/>
      <c r="B6" s="70"/>
      <c r="C6" s="70"/>
      <c r="D6" s="70"/>
      <c r="E6" s="32"/>
      <c r="F6" s="32"/>
      <c r="G6" s="69"/>
      <c r="H6" s="70"/>
      <c r="I6" s="32" t="s">
        <v>3</v>
      </c>
      <c r="J6" s="32">
        <v>1</v>
      </c>
      <c r="K6" s="69">
        <f>+G7+750</f>
        <v>38000</v>
      </c>
      <c r="L6" s="70"/>
      <c r="M6" s="32" t="s">
        <v>3</v>
      </c>
      <c r="N6" s="32">
        <v>2</v>
      </c>
      <c r="O6" s="69">
        <f>+K6*1.03</f>
        <v>39140</v>
      </c>
      <c r="P6" s="70"/>
      <c r="Q6" s="32" t="s">
        <v>3</v>
      </c>
      <c r="R6" s="32">
        <v>3</v>
      </c>
      <c r="S6" s="69">
        <f t="shared" ref="S6:S18" si="1">+O6*1.03</f>
        <v>40314.200000000004</v>
      </c>
      <c r="Y6" s="89"/>
      <c r="Z6" s="89"/>
      <c r="AA6" s="89">
        <f t="shared" ref="AA6:AA22" si="2">+O6-K6</f>
        <v>1140</v>
      </c>
      <c r="AB6" s="89">
        <f t="shared" si="0"/>
        <v>1174.2000000000044</v>
      </c>
      <c r="AC6" s="70"/>
      <c r="AE6" s="92"/>
      <c r="AF6" s="99">
        <f>+AA6/K6</f>
        <v>0.03</v>
      </c>
      <c r="AG6" s="99">
        <f t="shared" ref="AG6:AG22" si="3">+AB6/O6</f>
        <v>3.000000000000011E-2</v>
      </c>
    </row>
    <row r="7" spans="1:33" s="90" customFormat="1" x14ac:dyDescent="0.25">
      <c r="A7" s="70"/>
      <c r="B7" s="70"/>
      <c r="C7" s="70"/>
      <c r="D7" s="70"/>
      <c r="E7" s="32" t="s">
        <v>3</v>
      </c>
      <c r="F7" s="32">
        <v>1</v>
      </c>
      <c r="G7" s="69">
        <v>37250</v>
      </c>
      <c r="H7" s="70"/>
      <c r="I7" s="32" t="s">
        <v>3</v>
      </c>
      <c r="J7" s="32">
        <v>2</v>
      </c>
      <c r="K7" s="69">
        <f>+G7*1.03</f>
        <v>38367.5</v>
      </c>
      <c r="L7" s="70"/>
      <c r="M7" s="32" t="s">
        <v>3</v>
      </c>
      <c r="N7" s="32">
        <v>3</v>
      </c>
      <c r="O7" s="69">
        <f t="shared" ref="O7:O19" si="4">+K7*1.03</f>
        <v>39518.525000000001</v>
      </c>
      <c r="P7" s="70"/>
      <c r="Q7" s="32" t="s">
        <v>3</v>
      </c>
      <c r="R7" s="32">
        <v>4</v>
      </c>
      <c r="S7" s="69">
        <f t="shared" si="1"/>
        <v>40704.080750000001</v>
      </c>
      <c r="Y7" s="89"/>
      <c r="Z7" s="89">
        <f t="shared" ref="Z7:Z22" si="5">+K7-G7</f>
        <v>1117.5</v>
      </c>
      <c r="AA7" s="89">
        <f t="shared" si="2"/>
        <v>1151.0250000000015</v>
      </c>
      <c r="AB7" s="89">
        <f t="shared" si="0"/>
        <v>1185.5557499999995</v>
      </c>
      <c r="AC7" s="70"/>
      <c r="AE7" s="99">
        <f>+Z7/G7</f>
        <v>0.03</v>
      </c>
      <c r="AF7" s="99">
        <f t="shared" ref="AF7:AG22" si="6">+AA7/K7</f>
        <v>3.0000000000000037E-2</v>
      </c>
      <c r="AG7" s="99">
        <f t="shared" si="3"/>
        <v>2.9999999999999988E-2</v>
      </c>
    </row>
    <row r="8" spans="1:33" x14ac:dyDescent="0.25">
      <c r="A8" s="32" t="s">
        <v>3</v>
      </c>
      <c r="B8" s="32">
        <v>1</v>
      </c>
      <c r="C8" s="69">
        <v>37250</v>
      </c>
      <c r="E8" s="32" t="s">
        <v>3</v>
      </c>
      <c r="F8" s="32">
        <v>2</v>
      </c>
      <c r="G8" s="69">
        <f>+C8*1.03</f>
        <v>38367.5</v>
      </c>
      <c r="I8" s="32" t="s">
        <v>3</v>
      </c>
      <c r="J8" s="32">
        <v>3</v>
      </c>
      <c r="K8" s="69">
        <f t="shared" ref="K8:K20" si="7">+G8*1.03</f>
        <v>39518.525000000001</v>
      </c>
      <c r="M8" s="32" t="s">
        <v>3</v>
      </c>
      <c r="N8" s="32">
        <v>4</v>
      </c>
      <c r="O8" s="69">
        <f t="shared" si="4"/>
        <v>40704.080750000001</v>
      </c>
      <c r="Q8" s="32" t="s">
        <v>3</v>
      </c>
      <c r="R8" s="32">
        <v>5</v>
      </c>
      <c r="S8" s="69">
        <f t="shared" si="1"/>
        <v>41925.203172500005</v>
      </c>
      <c r="U8" s="71">
        <f>+S8-C8</f>
        <v>4675.2031725000052</v>
      </c>
      <c r="V8" s="39">
        <f>+U8/C8</f>
        <v>0.12550881000000014</v>
      </c>
      <c r="W8" s="39">
        <f>+V8/4</f>
        <v>3.1377202500000034E-2</v>
      </c>
      <c r="Y8" s="89">
        <f t="shared" ref="Y8:Y22" si="8">+G8-C8</f>
        <v>1117.5</v>
      </c>
      <c r="Z8" s="89">
        <f t="shared" si="5"/>
        <v>1151.0250000000015</v>
      </c>
      <c r="AA8" s="89">
        <f t="shared" si="2"/>
        <v>1185.5557499999995</v>
      </c>
      <c r="AB8" s="89">
        <f t="shared" si="0"/>
        <v>1221.1224225000042</v>
      </c>
      <c r="AD8" s="39">
        <f>+Y8/C8</f>
        <v>0.03</v>
      </c>
      <c r="AE8" s="99">
        <f t="shared" ref="AE8:AF22" si="9">+Z8/G8</f>
        <v>3.0000000000000037E-2</v>
      </c>
      <c r="AF8" s="99">
        <f t="shared" si="6"/>
        <v>2.9999999999999988E-2</v>
      </c>
      <c r="AG8" s="99">
        <f t="shared" si="3"/>
        <v>3.0000000000000103E-2</v>
      </c>
    </row>
    <row r="9" spans="1:33" x14ac:dyDescent="0.25">
      <c r="A9" s="32" t="s">
        <v>3</v>
      </c>
      <c r="B9" s="32">
        <v>2</v>
      </c>
      <c r="C9" s="69">
        <v>39485</v>
      </c>
      <c r="E9" s="32" t="s">
        <v>3</v>
      </c>
      <c r="F9" s="32">
        <v>3</v>
      </c>
      <c r="G9" s="69">
        <f t="shared" ref="G9:G21" si="10">+C9*1.03</f>
        <v>40669.550000000003</v>
      </c>
      <c r="I9" s="32" t="s">
        <v>3</v>
      </c>
      <c r="J9" s="32">
        <v>4</v>
      </c>
      <c r="K9" s="69">
        <f t="shared" si="7"/>
        <v>41889.636500000001</v>
      </c>
      <c r="M9" s="32" t="s">
        <v>3</v>
      </c>
      <c r="N9" s="32">
        <v>5</v>
      </c>
      <c r="O9" s="69">
        <f t="shared" si="4"/>
        <v>43146.325595000002</v>
      </c>
      <c r="Q9" s="32" t="s">
        <v>3</v>
      </c>
      <c r="R9" s="32">
        <v>6</v>
      </c>
      <c r="S9" s="69">
        <f t="shared" si="1"/>
        <v>44440.715362850002</v>
      </c>
      <c r="U9" s="71">
        <f t="shared" ref="U9:U22" si="11">+S9-C9</f>
        <v>4955.7153628500018</v>
      </c>
      <c r="V9" s="39">
        <f t="shared" ref="V9:V22" si="12">+U9/C9</f>
        <v>0.12550881000000005</v>
      </c>
      <c r="W9" s="39">
        <f t="shared" ref="W9:W22" si="13">+V9/4</f>
        <v>3.1377202500000013E-2</v>
      </c>
      <c r="Y9" s="89">
        <f t="shared" si="8"/>
        <v>1184.5500000000029</v>
      </c>
      <c r="Z9" s="89">
        <f t="shared" si="5"/>
        <v>1220.0864999999976</v>
      </c>
      <c r="AA9" s="89">
        <f t="shared" si="2"/>
        <v>1256.6890950000015</v>
      </c>
      <c r="AB9" s="89">
        <f t="shared" si="0"/>
        <v>1294.3897678499998</v>
      </c>
      <c r="AD9" s="39">
        <f t="shared" ref="AD9:AD22" si="14">+Y9/C9</f>
        <v>3.0000000000000075E-2</v>
      </c>
      <c r="AE9" s="99">
        <f t="shared" si="9"/>
        <v>2.999999999999994E-2</v>
      </c>
      <c r="AF9" s="99">
        <f t="shared" si="6"/>
        <v>3.0000000000000037E-2</v>
      </c>
      <c r="AG9" s="99">
        <f t="shared" si="3"/>
        <v>2.9999999999999992E-2</v>
      </c>
    </row>
    <row r="10" spans="1:33" x14ac:dyDescent="0.25">
      <c r="A10" s="32" t="s">
        <v>3</v>
      </c>
      <c r="B10" s="32">
        <v>3</v>
      </c>
      <c r="C10" s="69">
        <v>41720</v>
      </c>
      <c r="E10" s="32" t="s">
        <v>3</v>
      </c>
      <c r="F10" s="32">
        <v>4</v>
      </c>
      <c r="G10" s="69">
        <f t="shared" si="10"/>
        <v>42971.6</v>
      </c>
      <c r="I10" s="32" t="s">
        <v>3</v>
      </c>
      <c r="J10" s="32">
        <v>5</v>
      </c>
      <c r="K10" s="69">
        <f t="shared" si="7"/>
        <v>44260.748</v>
      </c>
      <c r="M10" s="32" t="s">
        <v>3</v>
      </c>
      <c r="N10" s="32">
        <v>6</v>
      </c>
      <c r="O10" s="69">
        <f t="shared" si="4"/>
        <v>45588.570440000003</v>
      </c>
      <c r="Q10" s="32" t="s">
        <v>3</v>
      </c>
      <c r="R10" s="32">
        <v>7</v>
      </c>
      <c r="S10" s="69">
        <f t="shared" si="1"/>
        <v>46956.227553200006</v>
      </c>
      <c r="U10" s="71">
        <f t="shared" si="11"/>
        <v>5236.2275532000058</v>
      </c>
      <c r="V10" s="39">
        <f t="shared" si="12"/>
        <v>0.12550881000000014</v>
      </c>
      <c r="W10" s="39">
        <f t="shared" si="13"/>
        <v>3.1377202500000034E-2</v>
      </c>
      <c r="Y10" s="89">
        <f t="shared" si="8"/>
        <v>1251.5999999999985</v>
      </c>
      <c r="Z10" s="89">
        <f t="shared" si="5"/>
        <v>1289.148000000001</v>
      </c>
      <c r="AA10" s="89">
        <f t="shared" si="2"/>
        <v>1327.8224400000036</v>
      </c>
      <c r="AB10" s="89">
        <f t="shared" si="0"/>
        <v>1367.6571132000026</v>
      </c>
      <c r="AD10" s="39">
        <f t="shared" si="14"/>
        <v>2.9999999999999964E-2</v>
      </c>
      <c r="AE10" s="99">
        <f t="shared" si="9"/>
        <v>3.0000000000000027E-2</v>
      </c>
      <c r="AF10" s="99">
        <f t="shared" si="6"/>
        <v>3.0000000000000082E-2</v>
      </c>
      <c r="AG10" s="99">
        <f t="shared" si="3"/>
        <v>3.0000000000000054E-2</v>
      </c>
    </row>
    <row r="11" spans="1:33" x14ac:dyDescent="0.25">
      <c r="A11" s="32" t="s">
        <v>3</v>
      </c>
      <c r="B11" s="32">
        <v>4</v>
      </c>
      <c r="C11" s="69">
        <v>43955</v>
      </c>
      <c r="E11" s="32" t="s">
        <v>3</v>
      </c>
      <c r="F11" s="32">
        <v>5</v>
      </c>
      <c r="G11" s="69">
        <f t="shared" si="10"/>
        <v>45273.65</v>
      </c>
      <c r="I11" s="32" t="s">
        <v>3</v>
      </c>
      <c r="J11" s="32">
        <v>6</v>
      </c>
      <c r="K11" s="69">
        <f t="shared" si="7"/>
        <v>46631.859500000006</v>
      </c>
      <c r="M11" s="32" t="s">
        <v>3</v>
      </c>
      <c r="N11" s="32">
        <v>7</v>
      </c>
      <c r="O11" s="69">
        <f t="shared" si="4"/>
        <v>48030.815285000004</v>
      </c>
      <c r="Q11" s="32" t="s">
        <v>3</v>
      </c>
      <c r="R11" s="32">
        <v>8</v>
      </c>
      <c r="S11" s="69">
        <f t="shared" si="1"/>
        <v>49471.739743550002</v>
      </c>
      <c r="U11" s="71">
        <f t="shared" si="11"/>
        <v>5516.7397435500025</v>
      </c>
      <c r="V11" s="39">
        <f t="shared" si="12"/>
        <v>0.12550881000000005</v>
      </c>
      <c r="W11" s="39">
        <f t="shared" si="13"/>
        <v>3.1377202500000013E-2</v>
      </c>
      <c r="Y11" s="89">
        <f t="shared" si="8"/>
        <v>1318.6500000000015</v>
      </c>
      <c r="Z11" s="89">
        <f t="shared" si="5"/>
        <v>1358.2095000000045</v>
      </c>
      <c r="AA11" s="89">
        <f t="shared" si="2"/>
        <v>1398.9557849999983</v>
      </c>
      <c r="AB11" s="89">
        <f t="shared" si="0"/>
        <v>1440.9244585499982</v>
      </c>
      <c r="AD11" s="39">
        <f t="shared" si="14"/>
        <v>3.0000000000000034E-2</v>
      </c>
      <c r="AE11" s="99">
        <f t="shared" si="9"/>
        <v>3.00000000000001E-2</v>
      </c>
      <c r="AF11" s="99">
        <f t="shared" si="6"/>
        <v>2.9999999999999961E-2</v>
      </c>
      <c r="AG11" s="99">
        <f t="shared" si="3"/>
        <v>2.9999999999999961E-2</v>
      </c>
    </row>
    <row r="12" spans="1:33" x14ac:dyDescent="0.25">
      <c r="A12" s="32" t="s">
        <v>3</v>
      </c>
      <c r="B12" s="32">
        <v>5</v>
      </c>
      <c r="C12" s="69">
        <v>46190</v>
      </c>
      <c r="E12" s="32" t="s">
        <v>3</v>
      </c>
      <c r="F12" s="32">
        <v>6</v>
      </c>
      <c r="G12" s="69">
        <f t="shared" si="10"/>
        <v>47575.700000000004</v>
      </c>
      <c r="I12" s="32" t="s">
        <v>3</v>
      </c>
      <c r="J12" s="32">
        <v>7</v>
      </c>
      <c r="K12" s="69">
        <f t="shared" si="7"/>
        <v>49002.971000000005</v>
      </c>
      <c r="M12" s="32" t="s">
        <v>3</v>
      </c>
      <c r="N12" s="32">
        <v>8</v>
      </c>
      <c r="O12" s="69">
        <f t="shared" si="4"/>
        <v>50473.060130000005</v>
      </c>
      <c r="Q12" s="32" t="s">
        <v>3</v>
      </c>
      <c r="R12" s="32">
        <v>9</v>
      </c>
      <c r="S12" s="69">
        <f t="shared" si="1"/>
        <v>51987.251933900006</v>
      </c>
      <c r="U12" s="71">
        <f t="shared" si="11"/>
        <v>5797.2519339000064</v>
      </c>
      <c r="V12" s="39">
        <f t="shared" si="12"/>
        <v>0.12550881000000014</v>
      </c>
      <c r="W12" s="39">
        <f t="shared" si="13"/>
        <v>3.1377202500000034E-2</v>
      </c>
      <c r="Y12" s="89">
        <f t="shared" si="8"/>
        <v>1385.7000000000044</v>
      </c>
      <c r="Z12" s="89">
        <f t="shared" si="5"/>
        <v>1427.2710000000006</v>
      </c>
      <c r="AA12" s="89">
        <f t="shared" si="2"/>
        <v>1470.0891300000003</v>
      </c>
      <c r="AB12" s="89">
        <f t="shared" si="0"/>
        <v>1514.1918039000011</v>
      </c>
      <c r="AD12" s="39">
        <f t="shared" si="14"/>
        <v>3.0000000000000096E-2</v>
      </c>
      <c r="AE12" s="99">
        <f t="shared" si="9"/>
        <v>3.0000000000000009E-2</v>
      </c>
      <c r="AF12" s="99">
        <f t="shared" si="6"/>
        <v>3.0000000000000002E-2</v>
      </c>
      <c r="AG12" s="99">
        <f t="shared" si="3"/>
        <v>3.000000000000002E-2</v>
      </c>
    </row>
    <row r="13" spans="1:33" x14ac:dyDescent="0.25">
      <c r="A13" s="32" t="s">
        <v>3</v>
      </c>
      <c r="B13" s="32">
        <v>6</v>
      </c>
      <c r="C13" s="69">
        <v>48425</v>
      </c>
      <c r="E13" s="32" t="s">
        <v>3</v>
      </c>
      <c r="F13" s="32">
        <v>7</v>
      </c>
      <c r="G13" s="69">
        <f t="shared" si="10"/>
        <v>49877.75</v>
      </c>
      <c r="I13" s="32" t="s">
        <v>3</v>
      </c>
      <c r="J13" s="32">
        <v>8</v>
      </c>
      <c r="K13" s="69">
        <f t="shared" si="7"/>
        <v>51374.082500000004</v>
      </c>
      <c r="M13" s="32" t="s">
        <v>3</v>
      </c>
      <c r="N13" s="32">
        <v>9</v>
      </c>
      <c r="O13" s="69">
        <f t="shared" si="4"/>
        <v>52915.304975000006</v>
      </c>
      <c r="Q13" s="32" t="s">
        <v>3</v>
      </c>
      <c r="R13" s="32">
        <v>10</v>
      </c>
      <c r="S13" s="69">
        <f t="shared" si="1"/>
        <v>54502.76412425001</v>
      </c>
      <c r="U13" s="71">
        <f t="shared" si="11"/>
        <v>6077.7641242500104</v>
      </c>
      <c r="V13" s="39">
        <f t="shared" si="12"/>
        <v>0.12550881000000022</v>
      </c>
      <c r="W13" s="39">
        <f t="shared" si="13"/>
        <v>3.1377202500000055E-2</v>
      </c>
      <c r="Y13" s="89">
        <f t="shared" si="8"/>
        <v>1452.75</v>
      </c>
      <c r="Z13" s="89">
        <f t="shared" si="5"/>
        <v>1496.3325000000041</v>
      </c>
      <c r="AA13" s="89">
        <f t="shared" si="2"/>
        <v>1541.2224750000023</v>
      </c>
      <c r="AB13" s="89">
        <f t="shared" si="0"/>
        <v>1587.459149250004</v>
      </c>
      <c r="AD13" s="39">
        <f t="shared" si="14"/>
        <v>0.03</v>
      </c>
      <c r="AE13" s="99">
        <f t="shared" si="9"/>
        <v>3.0000000000000082E-2</v>
      </c>
      <c r="AF13" s="99">
        <f t="shared" si="6"/>
        <v>3.0000000000000044E-2</v>
      </c>
      <c r="AG13" s="99">
        <f t="shared" si="3"/>
        <v>3.0000000000000072E-2</v>
      </c>
    </row>
    <row r="14" spans="1:33" x14ac:dyDescent="0.25">
      <c r="A14" s="32" t="s">
        <v>3</v>
      </c>
      <c r="B14" s="32">
        <v>7</v>
      </c>
      <c r="C14" s="69">
        <v>50660</v>
      </c>
      <c r="E14" s="32" t="s">
        <v>3</v>
      </c>
      <c r="F14" s="32">
        <v>8</v>
      </c>
      <c r="G14" s="69">
        <f t="shared" si="10"/>
        <v>52179.8</v>
      </c>
      <c r="I14" s="32" t="s">
        <v>3</v>
      </c>
      <c r="J14" s="32">
        <v>9</v>
      </c>
      <c r="K14" s="69">
        <f t="shared" si="7"/>
        <v>53745.194000000003</v>
      </c>
      <c r="M14" s="32" t="s">
        <v>3</v>
      </c>
      <c r="N14" s="32">
        <v>10</v>
      </c>
      <c r="O14" s="69">
        <f t="shared" si="4"/>
        <v>55357.549820000007</v>
      </c>
      <c r="Q14" s="32" t="s">
        <v>3</v>
      </c>
      <c r="R14" s="32">
        <v>11</v>
      </c>
      <c r="S14" s="69">
        <f t="shared" si="1"/>
        <v>57018.276314600007</v>
      </c>
      <c r="U14" s="71">
        <f t="shared" si="11"/>
        <v>6358.276314600007</v>
      </c>
      <c r="V14" s="39">
        <f t="shared" si="12"/>
        <v>0.12550881000000014</v>
      </c>
      <c r="W14" s="39">
        <f t="shared" si="13"/>
        <v>3.1377202500000034E-2</v>
      </c>
      <c r="Y14" s="89">
        <f t="shared" si="8"/>
        <v>1519.8000000000029</v>
      </c>
      <c r="Z14" s="89">
        <f t="shared" si="5"/>
        <v>1565.3940000000002</v>
      </c>
      <c r="AA14" s="89">
        <f t="shared" si="2"/>
        <v>1612.3558200000043</v>
      </c>
      <c r="AB14" s="89">
        <f t="shared" si="0"/>
        <v>1660.7264945999996</v>
      </c>
      <c r="AD14" s="39">
        <f t="shared" si="14"/>
        <v>3.0000000000000058E-2</v>
      </c>
      <c r="AE14" s="99">
        <f t="shared" si="9"/>
        <v>3.0000000000000002E-2</v>
      </c>
      <c r="AF14" s="99">
        <f t="shared" si="6"/>
        <v>3.0000000000000079E-2</v>
      </c>
      <c r="AG14" s="99">
        <f t="shared" si="3"/>
        <v>2.9999999999999988E-2</v>
      </c>
    </row>
    <row r="15" spans="1:33" x14ac:dyDescent="0.25">
      <c r="A15" s="32" t="s">
        <v>3</v>
      </c>
      <c r="B15" s="32">
        <v>8</v>
      </c>
      <c r="C15" s="69">
        <v>52895</v>
      </c>
      <c r="E15" s="32" t="s">
        <v>3</v>
      </c>
      <c r="F15" s="32">
        <v>9</v>
      </c>
      <c r="G15" s="69">
        <f t="shared" si="10"/>
        <v>54481.85</v>
      </c>
      <c r="I15" s="32" t="s">
        <v>3</v>
      </c>
      <c r="J15" s="32">
        <v>10</v>
      </c>
      <c r="K15" s="69">
        <f t="shared" si="7"/>
        <v>56116.305500000002</v>
      </c>
      <c r="M15" s="32" t="s">
        <v>3</v>
      </c>
      <c r="N15" s="32">
        <v>11</v>
      </c>
      <c r="O15" s="69">
        <f t="shared" si="4"/>
        <v>57799.794665000001</v>
      </c>
      <c r="Q15" s="32" t="s">
        <v>3</v>
      </c>
      <c r="R15" s="32">
        <v>12</v>
      </c>
      <c r="S15" s="69">
        <f t="shared" si="1"/>
        <v>59533.788504950004</v>
      </c>
      <c r="U15" s="71">
        <f t="shared" si="11"/>
        <v>6638.7885049500037</v>
      </c>
      <c r="V15" s="39">
        <f t="shared" si="12"/>
        <v>0.12550881000000008</v>
      </c>
      <c r="W15" s="39">
        <f t="shared" si="13"/>
        <v>3.137720250000002E-2</v>
      </c>
      <c r="Y15" s="89">
        <f t="shared" si="8"/>
        <v>1586.8499999999985</v>
      </c>
      <c r="Z15" s="89">
        <f t="shared" si="5"/>
        <v>1634.4555000000037</v>
      </c>
      <c r="AA15" s="89">
        <f t="shared" si="2"/>
        <v>1683.489164999999</v>
      </c>
      <c r="AB15" s="89">
        <f t="shared" si="0"/>
        <v>1733.9938399500024</v>
      </c>
      <c r="AD15" s="39">
        <f t="shared" si="14"/>
        <v>2.9999999999999971E-2</v>
      </c>
      <c r="AE15" s="99">
        <f t="shared" si="9"/>
        <v>3.0000000000000068E-2</v>
      </c>
      <c r="AF15" s="99">
        <f t="shared" si="6"/>
        <v>2.9999999999999982E-2</v>
      </c>
      <c r="AG15" s="99">
        <f t="shared" si="3"/>
        <v>3.0000000000000041E-2</v>
      </c>
    </row>
    <row r="16" spans="1:33" x14ac:dyDescent="0.25">
      <c r="A16" s="32" t="s">
        <v>3</v>
      </c>
      <c r="B16" s="32">
        <v>9</v>
      </c>
      <c r="C16" s="69">
        <v>55130</v>
      </c>
      <c r="E16" s="32" t="s">
        <v>3</v>
      </c>
      <c r="F16" s="32">
        <v>10</v>
      </c>
      <c r="G16" s="69">
        <f t="shared" si="10"/>
        <v>56783.9</v>
      </c>
      <c r="I16" s="32" t="s">
        <v>3</v>
      </c>
      <c r="J16" s="32">
        <v>11</v>
      </c>
      <c r="K16" s="69">
        <f t="shared" si="7"/>
        <v>58487.417000000001</v>
      </c>
      <c r="M16" s="32" t="s">
        <v>3</v>
      </c>
      <c r="N16" s="32">
        <v>12</v>
      </c>
      <c r="O16" s="69">
        <f t="shared" si="4"/>
        <v>60242.039510000002</v>
      </c>
      <c r="Q16" s="32" t="s">
        <v>3</v>
      </c>
      <c r="R16" s="32">
        <v>13</v>
      </c>
      <c r="S16" s="69">
        <f t="shared" si="1"/>
        <v>62049.300695300008</v>
      </c>
      <c r="U16" s="71">
        <f t="shared" si="11"/>
        <v>6919.3006953000076</v>
      </c>
      <c r="V16" s="39">
        <f t="shared" si="12"/>
        <v>0.12550881000000014</v>
      </c>
      <c r="W16" s="39">
        <f t="shared" si="13"/>
        <v>3.1377202500000034E-2</v>
      </c>
      <c r="Y16" s="89">
        <f t="shared" si="8"/>
        <v>1653.9000000000015</v>
      </c>
      <c r="Z16" s="89">
        <f t="shared" si="5"/>
        <v>1703.5169999999998</v>
      </c>
      <c r="AA16" s="89">
        <f t="shared" si="2"/>
        <v>1754.6225100000011</v>
      </c>
      <c r="AB16" s="89">
        <f t="shared" si="0"/>
        <v>1807.2611853000053</v>
      </c>
      <c r="AD16" s="39">
        <f t="shared" si="14"/>
        <v>3.0000000000000027E-2</v>
      </c>
      <c r="AE16" s="99">
        <f t="shared" si="9"/>
        <v>2.9999999999999995E-2</v>
      </c>
      <c r="AF16" s="99">
        <f t="shared" si="6"/>
        <v>3.0000000000000016E-2</v>
      </c>
      <c r="AG16" s="99">
        <f t="shared" si="3"/>
        <v>3.0000000000000086E-2</v>
      </c>
    </row>
    <row r="17" spans="1:33" x14ac:dyDescent="0.25">
      <c r="A17" s="32" t="s">
        <v>3</v>
      </c>
      <c r="B17" s="32">
        <v>10</v>
      </c>
      <c r="C17" s="69">
        <v>57365</v>
      </c>
      <c r="E17" s="32" t="s">
        <v>3</v>
      </c>
      <c r="F17" s="32">
        <v>11</v>
      </c>
      <c r="G17" s="69">
        <f t="shared" si="10"/>
        <v>59085.950000000004</v>
      </c>
      <c r="I17" s="32" t="s">
        <v>3</v>
      </c>
      <c r="J17" s="32">
        <v>12</v>
      </c>
      <c r="K17" s="69">
        <f t="shared" si="7"/>
        <v>60858.528500000008</v>
      </c>
      <c r="M17" s="32" t="s">
        <v>3</v>
      </c>
      <c r="N17" s="32">
        <v>13</v>
      </c>
      <c r="O17" s="69">
        <f t="shared" si="4"/>
        <v>62684.284355000011</v>
      </c>
      <c r="Q17" s="32" t="s">
        <v>3</v>
      </c>
      <c r="R17" s="32">
        <v>14</v>
      </c>
      <c r="S17" s="69">
        <f t="shared" si="1"/>
        <v>64564.812885650012</v>
      </c>
      <c r="U17" s="71">
        <f t="shared" si="11"/>
        <v>7199.8128856500116</v>
      </c>
      <c r="V17" s="39">
        <f t="shared" si="12"/>
        <v>0.12550881000000019</v>
      </c>
      <c r="W17" s="39">
        <f t="shared" si="13"/>
        <v>3.1377202500000048E-2</v>
      </c>
      <c r="Y17" s="89">
        <f t="shared" si="8"/>
        <v>1720.9500000000044</v>
      </c>
      <c r="Z17" s="89">
        <f t="shared" si="5"/>
        <v>1772.5785000000033</v>
      </c>
      <c r="AA17" s="89">
        <f t="shared" si="2"/>
        <v>1825.7558550000031</v>
      </c>
      <c r="AB17" s="89">
        <f t="shared" si="0"/>
        <v>1880.5285306500009</v>
      </c>
      <c r="AD17" s="39">
        <f t="shared" si="14"/>
        <v>3.0000000000000075E-2</v>
      </c>
      <c r="AE17" s="99">
        <f t="shared" si="9"/>
        <v>3.0000000000000054E-2</v>
      </c>
      <c r="AF17" s="99">
        <f t="shared" si="6"/>
        <v>3.0000000000000047E-2</v>
      </c>
      <c r="AG17" s="99">
        <f t="shared" si="3"/>
        <v>3.0000000000000009E-2</v>
      </c>
    </row>
    <row r="18" spans="1:33" x14ac:dyDescent="0.25">
      <c r="A18" s="32" t="s">
        <v>3</v>
      </c>
      <c r="B18" s="32">
        <v>11</v>
      </c>
      <c r="C18" s="69">
        <v>59600</v>
      </c>
      <c r="E18" s="32" t="s">
        <v>3</v>
      </c>
      <c r="F18" s="32">
        <v>12</v>
      </c>
      <c r="G18" s="69">
        <f t="shared" si="10"/>
        <v>61388</v>
      </c>
      <c r="I18" s="32" t="s">
        <v>3</v>
      </c>
      <c r="J18" s="32">
        <v>13</v>
      </c>
      <c r="K18" s="69">
        <f t="shared" si="7"/>
        <v>63229.64</v>
      </c>
      <c r="M18" s="32" t="s">
        <v>3</v>
      </c>
      <c r="N18" s="32">
        <v>14</v>
      </c>
      <c r="O18" s="69">
        <f t="shared" si="4"/>
        <v>65126.529200000004</v>
      </c>
      <c r="Q18" s="32" t="s">
        <v>3</v>
      </c>
      <c r="R18" s="32">
        <v>15</v>
      </c>
      <c r="S18" s="69">
        <f t="shared" si="1"/>
        <v>67080.325076000008</v>
      </c>
      <c r="U18" s="71">
        <f t="shared" si="11"/>
        <v>7480.3250760000083</v>
      </c>
      <c r="V18" s="39">
        <f t="shared" si="12"/>
        <v>0.12550881000000014</v>
      </c>
      <c r="W18" s="39">
        <f t="shared" si="13"/>
        <v>3.1377202500000034E-2</v>
      </c>
      <c r="Y18" s="89">
        <f t="shared" si="8"/>
        <v>1788</v>
      </c>
      <c r="Z18" s="89">
        <f t="shared" si="5"/>
        <v>1841.6399999999994</v>
      </c>
      <c r="AA18" s="89">
        <f t="shared" si="2"/>
        <v>1896.8892000000051</v>
      </c>
      <c r="AB18" s="89">
        <f t="shared" si="0"/>
        <v>1953.7958760000038</v>
      </c>
      <c r="AD18" s="39">
        <f t="shared" si="14"/>
        <v>0.03</v>
      </c>
      <c r="AE18" s="99">
        <f t="shared" si="9"/>
        <v>2.9999999999999992E-2</v>
      </c>
      <c r="AF18" s="99">
        <f t="shared" si="6"/>
        <v>3.0000000000000082E-2</v>
      </c>
      <c r="AG18" s="99">
        <f t="shared" si="3"/>
        <v>3.0000000000000054E-2</v>
      </c>
    </row>
    <row r="19" spans="1:33" x14ac:dyDescent="0.25">
      <c r="A19" s="32" t="s">
        <v>3</v>
      </c>
      <c r="B19" s="32">
        <v>12</v>
      </c>
      <c r="C19" s="69">
        <v>61835</v>
      </c>
      <c r="E19" s="32" t="s">
        <v>3</v>
      </c>
      <c r="F19" s="32">
        <v>13</v>
      </c>
      <c r="G19" s="69">
        <f t="shared" si="10"/>
        <v>63690.05</v>
      </c>
      <c r="I19" s="32" t="s">
        <v>3</v>
      </c>
      <c r="J19" s="32">
        <v>14</v>
      </c>
      <c r="K19" s="69">
        <f t="shared" si="7"/>
        <v>65600.751499999998</v>
      </c>
      <c r="M19" s="32" t="s">
        <v>3</v>
      </c>
      <c r="N19" s="32">
        <v>15</v>
      </c>
      <c r="O19" s="69">
        <f t="shared" si="4"/>
        <v>67568.774044999998</v>
      </c>
      <c r="Q19" s="32" t="s">
        <v>3</v>
      </c>
      <c r="R19" s="32">
        <v>16</v>
      </c>
      <c r="S19" s="69">
        <f>+O19*1.015</f>
        <v>68582.305655674994</v>
      </c>
      <c r="U19" s="71">
        <f t="shared" si="11"/>
        <v>6747.3056556749943</v>
      </c>
      <c r="V19" s="39">
        <f t="shared" si="12"/>
        <v>0.1091179049999999</v>
      </c>
      <c r="W19" s="39">
        <f t="shared" si="13"/>
        <v>2.7279476249999976E-2</v>
      </c>
      <c r="Y19" s="89">
        <f t="shared" si="8"/>
        <v>1855.0500000000029</v>
      </c>
      <c r="Z19" s="89">
        <f t="shared" si="5"/>
        <v>1910.7014999999956</v>
      </c>
      <c r="AA19" s="89">
        <f t="shared" si="2"/>
        <v>1968.0225449999998</v>
      </c>
      <c r="AB19" s="89">
        <f t="shared" si="0"/>
        <v>1013.531610674996</v>
      </c>
      <c r="AD19" s="39">
        <f t="shared" si="14"/>
        <v>3.0000000000000047E-2</v>
      </c>
      <c r="AE19" s="99">
        <f t="shared" si="9"/>
        <v>2.999999999999993E-2</v>
      </c>
      <c r="AF19" s="99">
        <f t="shared" si="6"/>
        <v>0.03</v>
      </c>
      <c r="AG19" s="99">
        <f t="shared" si="3"/>
        <v>1.4999999999999942E-2</v>
      </c>
    </row>
    <row r="20" spans="1:33" x14ac:dyDescent="0.25">
      <c r="A20" s="32" t="s">
        <v>3</v>
      </c>
      <c r="B20" s="32">
        <v>13</v>
      </c>
      <c r="C20" s="69">
        <v>64070</v>
      </c>
      <c r="E20" s="32" t="s">
        <v>3</v>
      </c>
      <c r="F20" s="32">
        <v>14</v>
      </c>
      <c r="G20" s="69">
        <f t="shared" si="10"/>
        <v>65992.100000000006</v>
      </c>
      <c r="I20" s="32" t="s">
        <v>3</v>
      </c>
      <c r="J20" s="32">
        <v>15</v>
      </c>
      <c r="K20" s="69">
        <f t="shared" si="7"/>
        <v>67971.863000000012</v>
      </c>
      <c r="M20" s="32" t="s">
        <v>3</v>
      </c>
      <c r="N20" s="32">
        <v>16</v>
      </c>
      <c r="O20" s="69">
        <f>+K20*1.015</f>
        <v>68991.440945000009</v>
      </c>
      <c r="Q20" s="32" t="s">
        <v>3</v>
      </c>
      <c r="R20" s="32">
        <v>17</v>
      </c>
      <c r="S20" s="69">
        <f>+O20*1.015</f>
        <v>70026.312559174999</v>
      </c>
      <c r="U20" s="71">
        <f t="shared" si="11"/>
        <v>5956.3125591749995</v>
      </c>
      <c r="V20" s="39">
        <f t="shared" si="12"/>
        <v>9.2965702499999997E-2</v>
      </c>
      <c r="W20" s="39">
        <f t="shared" si="13"/>
        <v>2.3241425624999999E-2</v>
      </c>
      <c r="Y20" s="89">
        <f t="shared" si="8"/>
        <v>1922.1000000000058</v>
      </c>
      <c r="Z20" s="89">
        <f t="shared" si="5"/>
        <v>1979.7630000000063</v>
      </c>
      <c r="AA20" s="89">
        <f t="shared" si="2"/>
        <v>1019.5779449999973</v>
      </c>
      <c r="AB20" s="89">
        <f t="shared" si="0"/>
        <v>1034.8716141749901</v>
      </c>
      <c r="AD20" s="39">
        <f t="shared" si="14"/>
        <v>3.0000000000000093E-2</v>
      </c>
      <c r="AE20" s="99">
        <f t="shared" si="9"/>
        <v>3.0000000000000093E-2</v>
      </c>
      <c r="AF20" s="99">
        <f t="shared" si="6"/>
        <v>1.4999999999999958E-2</v>
      </c>
      <c r="AG20" s="99">
        <f t="shared" si="3"/>
        <v>1.4999999999999854E-2</v>
      </c>
    </row>
    <row r="21" spans="1:33" x14ac:dyDescent="0.25">
      <c r="A21" s="32" t="s">
        <v>3</v>
      </c>
      <c r="B21" s="32">
        <v>14</v>
      </c>
      <c r="C21" s="69">
        <v>66305</v>
      </c>
      <c r="E21" s="32" t="s">
        <v>3</v>
      </c>
      <c r="F21" s="32">
        <v>15</v>
      </c>
      <c r="G21" s="69">
        <f t="shared" si="10"/>
        <v>68294.150000000009</v>
      </c>
      <c r="I21" s="32" t="s">
        <v>3</v>
      </c>
      <c r="J21" s="32">
        <v>16</v>
      </c>
      <c r="K21" s="69">
        <f>+G21*1.015</f>
        <v>69318.562250000003</v>
      </c>
      <c r="M21" s="32" t="s">
        <v>3</v>
      </c>
      <c r="N21" s="32">
        <v>17</v>
      </c>
      <c r="O21" s="69">
        <f>+K21*1.015</f>
        <v>70358.340683749993</v>
      </c>
      <c r="Q21" s="32" t="s">
        <v>3</v>
      </c>
      <c r="R21" s="32">
        <v>18</v>
      </c>
      <c r="S21" s="69">
        <f>+O21*1.015</f>
        <v>71413.715794006232</v>
      </c>
      <c r="U21" s="71">
        <f t="shared" si="11"/>
        <v>5108.7157940062316</v>
      </c>
      <c r="V21" s="39">
        <f t="shared" si="12"/>
        <v>7.7048726249999727E-2</v>
      </c>
      <c r="W21" s="39">
        <f t="shared" si="13"/>
        <v>1.9262181562499932E-2</v>
      </c>
      <c r="Y21" s="89">
        <f t="shared" si="8"/>
        <v>1989.1500000000087</v>
      </c>
      <c r="Z21" s="89">
        <f t="shared" si="5"/>
        <v>1024.4122499999939</v>
      </c>
      <c r="AA21" s="89">
        <f t="shared" si="2"/>
        <v>1039.7784337499907</v>
      </c>
      <c r="AB21" s="89">
        <f t="shared" si="0"/>
        <v>1055.3751102562383</v>
      </c>
      <c r="AD21" s="39">
        <f t="shared" si="14"/>
        <v>3.0000000000000131E-2</v>
      </c>
      <c r="AE21" s="99">
        <f t="shared" si="9"/>
        <v>1.4999999999999909E-2</v>
      </c>
      <c r="AF21" s="99">
        <f t="shared" si="6"/>
        <v>1.4999999999999864E-2</v>
      </c>
      <c r="AG21" s="99">
        <f t="shared" si="3"/>
        <v>1.4999999999999835E-2</v>
      </c>
    </row>
    <row r="22" spans="1:33" x14ac:dyDescent="0.25">
      <c r="A22" s="32" t="s">
        <v>3</v>
      </c>
      <c r="B22" s="32">
        <v>15</v>
      </c>
      <c r="C22" s="69">
        <v>67423</v>
      </c>
      <c r="E22" s="32" t="s">
        <v>3</v>
      </c>
      <c r="F22" s="32">
        <v>15</v>
      </c>
      <c r="G22" s="69">
        <f>+G21</f>
        <v>68294.150000000009</v>
      </c>
      <c r="I22" s="32" t="s">
        <v>3</v>
      </c>
      <c r="J22" s="32">
        <v>16</v>
      </c>
      <c r="K22" s="69">
        <f>+K21</f>
        <v>69318.562250000003</v>
      </c>
      <c r="M22" s="32" t="s">
        <v>3</v>
      </c>
      <c r="N22" s="32">
        <v>17</v>
      </c>
      <c r="O22" s="69">
        <f>+O21</f>
        <v>70358.340683749993</v>
      </c>
      <c r="Q22" s="32" t="s">
        <v>3</v>
      </c>
      <c r="R22" s="32">
        <v>18</v>
      </c>
      <c r="S22" s="69">
        <f>+S21</f>
        <v>71413.715794006232</v>
      </c>
      <c r="U22" s="71">
        <f t="shared" si="11"/>
        <v>3990.7157940062316</v>
      </c>
      <c r="V22" s="39">
        <f t="shared" si="12"/>
        <v>5.9189235038580777E-2</v>
      </c>
      <c r="W22" s="39">
        <f t="shared" si="13"/>
        <v>1.4797308759645194E-2</v>
      </c>
      <c r="Y22" s="89">
        <f t="shared" si="8"/>
        <v>871.15000000000873</v>
      </c>
      <c r="Z22" s="89">
        <f t="shared" si="5"/>
        <v>1024.4122499999939</v>
      </c>
      <c r="AA22" s="89">
        <f t="shared" si="2"/>
        <v>1039.7784337499907</v>
      </c>
      <c r="AB22" s="89">
        <f t="shared" si="0"/>
        <v>1055.3751102562383</v>
      </c>
      <c r="AD22" s="39">
        <f t="shared" si="14"/>
        <v>1.2920665054951704E-2</v>
      </c>
      <c r="AE22" s="99">
        <f t="shared" si="9"/>
        <v>1.4999999999999909E-2</v>
      </c>
      <c r="AF22" s="99">
        <f t="shared" si="6"/>
        <v>1.4999999999999864E-2</v>
      </c>
      <c r="AG22" s="99">
        <f t="shared" si="3"/>
        <v>1.4999999999999835E-2</v>
      </c>
    </row>
    <row r="23" spans="1:33" x14ac:dyDescent="0.25">
      <c r="U23" s="71"/>
      <c r="V23" s="39"/>
      <c r="W23" s="39"/>
    </row>
    <row r="24" spans="1:33" s="90" customFormat="1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32" t="s">
        <v>4</v>
      </c>
      <c r="R24" s="32">
        <v>1</v>
      </c>
      <c r="S24" s="69">
        <f>+O25+1000</f>
        <v>42980</v>
      </c>
      <c r="Y24" s="89"/>
      <c r="Z24" s="89"/>
      <c r="AA24" s="89"/>
      <c r="AB24" s="89"/>
      <c r="AC24" s="70"/>
      <c r="AE24" s="92"/>
      <c r="AF24" s="92"/>
      <c r="AG24" s="92"/>
    </row>
    <row r="25" spans="1:33" s="90" customForma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32" t="s">
        <v>4</v>
      </c>
      <c r="N25" s="32">
        <v>1</v>
      </c>
      <c r="O25" s="69">
        <f>+K26+1000</f>
        <v>41980</v>
      </c>
      <c r="P25" s="70"/>
      <c r="Q25" s="32" t="s">
        <v>4</v>
      </c>
      <c r="R25" s="32">
        <v>2</v>
      </c>
      <c r="S25" s="69">
        <f>+O25*1.03</f>
        <v>43239.4</v>
      </c>
      <c r="Y25" s="89"/>
      <c r="Z25" s="89"/>
      <c r="AA25" s="89"/>
      <c r="AB25" s="89">
        <f t="shared" ref="AB25:AB42" si="15">+S25-O25</f>
        <v>1259.4000000000015</v>
      </c>
      <c r="AC25" s="70"/>
      <c r="AE25" s="92"/>
      <c r="AF25" s="92"/>
      <c r="AG25" s="99">
        <f>+AB25/O25</f>
        <v>3.0000000000000034E-2</v>
      </c>
    </row>
    <row r="26" spans="1:33" s="90" customFormat="1" x14ac:dyDescent="0.25">
      <c r="A26" s="70"/>
      <c r="B26" s="70"/>
      <c r="C26" s="70"/>
      <c r="D26" s="70"/>
      <c r="E26" s="32"/>
      <c r="F26" s="32"/>
      <c r="G26" s="69"/>
      <c r="H26" s="70"/>
      <c r="I26" s="32" t="s">
        <v>4</v>
      </c>
      <c r="J26" s="32">
        <v>1</v>
      </c>
      <c r="K26" s="69">
        <f>+G27+750</f>
        <v>40980</v>
      </c>
      <c r="L26" s="70"/>
      <c r="M26" s="32" t="s">
        <v>4</v>
      </c>
      <c r="N26" s="32">
        <v>2</v>
      </c>
      <c r="O26" s="69">
        <f>+K26*1.03</f>
        <v>42209.4</v>
      </c>
      <c r="P26" s="70"/>
      <c r="Q26" s="32" t="s">
        <v>4</v>
      </c>
      <c r="R26" s="32">
        <v>3</v>
      </c>
      <c r="S26" s="69">
        <f t="shared" ref="S26:S38" si="16">+O26*1.03</f>
        <v>43475.682000000001</v>
      </c>
      <c r="Y26" s="89"/>
      <c r="Z26" s="89"/>
      <c r="AA26" s="89">
        <f t="shared" ref="AA26:AA42" si="17">+O26-K26</f>
        <v>1229.4000000000015</v>
      </c>
      <c r="AB26" s="89">
        <f t="shared" si="15"/>
        <v>1266.2819999999992</v>
      </c>
      <c r="AC26" s="70"/>
      <c r="AE26" s="92"/>
      <c r="AF26" s="99">
        <f>+AA26/K26</f>
        <v>3.0000000000000037E-2</v>
      </c>
      <c r="AG26" s="99">
        <f t="shared" ref="AG26:AG42" si="18">+AB26/O26</f>
        <v>2.9999999999999982E-2</v>
      </c>
    </row>
    <row r="27" spans="1:33" s="90" customFormat="1" x14ac:dyDescent="0.25">
      <c r="A27" s="70"/>
      <c r="B27" s="70"/>
      <c r="C27" s="70"/>
      <c r="D27" s="70"/>
      <c r="E27" s="32" t="s">
        <v>4</v>
      </c>
      <c r="F27" s="32">
        <v>1</v>
      </c>
      <c r="G27" s="69">
        <v>40230</v>
      </c>
      <c r="H27" s="70"/>
      <c r="I27" s="32" t="s">
        <v>4</v>
      </c>
      <c r="J27" s="32">
        <v>2</v>
      </c>
      <c r="K27" s="69">
        <f>+G27*1.03</f>
        <v>41436.9</v>
      </c>
      <c r="L27" s="70"/>
      <c r="M27" s="32" t="s">
        <v>4</v>
      </c>
      <c r="N27" s="32">
        <v>3</v>
      </c>
      <c r="O27" s="69">
        <f t="shared" ref="O27:O39" si="19">+K27*1.03</f>
        <v>42680.007000000005</v>
      </c>
      <c r="P27" s="70"/>
      <c r="Q27" s="32" t="s">
        <v>4</v>
      </c>
      <c r="R27" s="32">
        <v>4</v>
      </c>
      <c r="S27" s="69">
        <f t="shared" si="16"/>
        <v>43960.407210000005</v>
      </c>
      <c r="Y27" s="89"/>
      <c r="Z27" s="89">
        <f t="shared" ref="Z27:Z42" si="20">+K27-G27</f>
        <v>1206.9000000000015</v>
      </c>
      <c r="AA27" s="89">
        <f t="shared" si="17"/>
        <v>1243.1070000000036</v>
      </c>
      <c r="AB27" s="89">
        <f t="shared" si="15"/>
        <v>1280.4002099999998</v>
      </c>
      <c r="AC27" s="70"/>
      <c r="AE27" s="99">
        <f>+Z27/G27</f>
        <v>3.0000000000000037E-2</v>
      </c>
      <c r="AF27" s="99">
        <f t="shared" ref="AF27:AG42" si="21">+AA27/K27</f>
        <v>3.0000000000000086E-2</v>
      </c>
      <c r="AG27" s="99">
        <f t="shared" si="18"/>
        <v>2.9999999999999992E-2</v>
      </c>
    </row>
    <row r="28" spans="1:33" x14ac:dyDescent="0.25">
      <c r="A28" s="32" t="s">
        <v>4</v>
      </c>
      <c r="B28" s="32">
        <v>1</v>
      </c>
      <c r="C28" s="69">
        <v>40230</v>
      </c>
      <c r="E28" s="32" t="s">
        <v>4</v>
      </c>
      <c r="F28" s="32">
        <v>2</v>
      </c>
      <c r="G28" s="69">
        <f>+C28*1.03</f>
        <v>41436.9</v>
      </c>
      <c r="I28" s="32" t="s">
        <v>4</v>
      </c>
      <c r="J28" s="32">
        <v>3</v>
      </c>
      <c r="K28" s="69">
        <f t="shared" ref="K28:K40" si="22">+G28*1.03</f>
        <v>42680.007000000005</v>
      </c>
      <c r="M28" s="32" t="s">
        <v>4</v>
      </c>
      <c r="N28" s="32">
        <v>4</v>
      </c>
      <c r="O28" s="69">
        <f t="shared" si="19"/>
        <v>43960.407210000005</v>
      </c>
      <c r="Q28" s="32" t="s">
        <v>4</v>
      </c>
      <c r="R28" s="32">
        <v>5</v>
      </c>
      <c r="S28" s="69">
        <f t="shared" si="16"/>
        <v>45279.219426300006</v>
      </c>
      <c r="U28" s="71">
        <f>+S28-C28</f>
        <v>5049.2194263000056</v>
      </c>
      <c r="V28" s="39">
        <f>+U28/C28</f>
        <v>0.12550881000000014</v>
      </c>
      <c r="W28" s="39">
        <f>+V28/4</f>
        <v>3.1377202500000034E-2</v>
      </c>
      <c r="Y28" s="89">
        <f t="shared" ref="Y28:Y42" si="23">+G28-C28</f>
        <v>1206.9000000000015</v>
      </c>
      <c r="Z28" s="89">
        <f t="shared" si="20"/>
        <v>1243.1070000000036</v>
      </c>
      <c r="AA28" s="89">
        <f t="shared" si="17"/>
        <v>1280.4002099999998</v>
      </c>
      <c r="AB28" s="89">
        <f t="shared" si="15"/>
        <v>1318.8122163000007</v>
      </c>
      <c r="AD28" s="39">
        <f>+Y28/C28</f>
        <v>3.0000000000000037E-2</v>
      </c>
      <c r="AE28" s="99">
        <f t="shared" ref="AE28:AF42" si="24">+Z28/G28</f>
        <v>3.0000000000000086E-2</v>
      </c>
      <c r="AF28" s="99">
        <f t="shared" si="21"/>
        <v>2.9999999999999992E-2</v>
      </c>
      <c r="AG28" s="99">
        <f t="shared" si="18"/>
        <v>3.0000000000000013E-2</v>
      </c>
    </row>
    <row r="29" spans="1:33" x14ac:dyDescent="0.25">
      <c r="A29" s="32" t="s">
        <v>4</v>
      </c>
      <c r="B29" s="32">
        <v>2</v>
      </c>
      <c r="C29" s="69">
        <v>42465</v>
      </c>
      <c r="E29" s="32" t="s">
        <v>4</v>
      </c>
      <c r="F29" s="32">
        <v>3</v>
      </c>
      <c r="G29" s="69">
        <f t="shared" ref="G29:G41" si="25">+C29*1.03</f>
        <v>43738.950000000004</v>
      </c>
      <c r="I29" s="32" t="s">
        <v>4</v>
      </c>
      <c r="J29" s="32">
        <v>4</v>
      </c>
      <c r="K29" s="69">
        <f t="shared" si="22"/>
        <v>45051.118500000004</v>
      </c>
      <c r="M29" s="32" t="s">
        <v>4</v>
      </c>
      <c r="N29" s="32">
        <v>5</v>
      </c>
      <c r="O29" s="69">
        <f t="shared" si="19"/>
        <v>46402.652055000006</v>
      </c>
      <c r="Q29" s="32" t="s">
        <v>4</v>
      </c>
      <c r="R29" s="32">
        <v>6</v>
      </c>
      <c r="S29" s="69">
        <f t="shared" si="16"/>
        <v>47794.73161665001</v>
      </c>
      <c r="U29" s="71">
        <f t="shared" ref="U29:U42" si="26">+S29-C29</f>
        <v>5329.7316166500095</v>
      </c>
      <c r="V29" s="39">
        <f t="shared" ref="V29:V42" si="27">+U29/C29</f>
        <v>0.12550881000000022</v>
      </c>
      <c r="W29" s="39">
        <f t="shared" ref="W29:W42" si="28">+V29/4</f>
        <v>3.1377202500000055E-2</v>
      </c>
      <c r="Y29" s="89">
        <f t="shared" si="23"/>
        <v>1273.9500000000044</v>
      </c>
      <c r="Z29" s="89">
        <f t="shared" si="20"/>
        <v>1312.1684999999998</v>
      </c>
      <c r="AA29" s="89">
        <f t="shared" si="17"/>
        <v>1351.5335550000018</v>
      </c>
      <c r="AB29" s="89">
        <f t="shared" si="15"/>
        <v>1392.0795616500036</v>
      </c>
      <c r="AD29" s="39">
        <f t="shared" ref="AD29:AD42" si="29">+Y29/C29</f>
        <v>3.0000000000000103E-2</v>
      </c>
      <c r="AE29" s="99">
        <f t="shared" si="24"/>
        <v>2.9999999999999992E-2</v>
      </c>
      <c r="AF29" s="99">
        <f t="shared" si="21"/>
        <v>3.0000000000000037E-2</v>
      </c>
      <c r="AG29" s="99">
        <f t="shared" si="18"/>
        <v>3.0000000000000075E-2</v>
      </c>
    </row>
    <row r="30" spans="1:33" x14ac:dyDescent="0.25">
      <c r="A30" s="32" t="s">
        <v>4</v>
      </c>
      <c r="B30" s="32">
        <v>3</v>
      </c>
      <c r="C30" s="69">
        <v>44700</v>
      </c>
      <c r="E30" s="32" t="s">
        <v>4</v>
      </c>
      <c r="F30" s="32">
        <v>4</v>
      </c>
      <c r="G30" s="69">
        <f t="shared" si="25"/>
        <v>46041</v>
      </c>
      <c r="I30" s="32" t="s">
        <v>4</v>
      </c>
      <c r="J30" s="32">
        <v>5</v>
      </c>
      <c r="K30" s="69">
        <f t="shared" si="22"/>
        <v>47422.23</v>
      </c>
      <c r="M30" s="32" t="s">
        <v>4</v>
      </c>
      <c r="N30" s="32">
        <v>6</v>
      </c>
      <c r="O30" s="69">
        <f t="shared" si="19"/>
        <v>48844.896900000007</v>
      </c>
      <c r="Q30" s="32" t="s">
        <v>4</v>
      </c>
      <c r="R30" s="32">
        <v>7</v>
      </c>
      <c r="S30" s="69">
        <f t="shared" si="16"/>
        <v>50310.243807000006</v>
      </c>
      <c r="U30" s="71">
        <f t="shared" si="26"/>
        <v>5610.2438070000062</v>
      </c>
      <c r="V30" s="39">
        <f t="shared" si="27"/>
        <v>0.12550881000000014</v>
      </c>
      <c r="W30" s="39">
        <f t="shared" si="28"/>
        <v>3.1377202500000034E-2</v>
      </c>
      <c r="Y30" s="89">
        <f t="shared" si="23"/>
        <v>1341</v>
      </c>
      <c r="Z30" s="89">
        <f t="shared" si="20"/>
        <v>1381.2300000000032</v>
      </c>
      <c r="AA30" s="89">
        <f t="shared" si="17"/>
        <v>1422.6669000000038</v>
      </c>
      <c r="AB30" s="89">
        <f t="shared" si="15"/>
        <v>1465.3469069999992</v>
      </c>
      <c r="AD30" s="39">
        <f t="shared" si="29"/>
        <v>0.03</v>
      </c>
      <c r="AE30" s="99">
        <f t="shared" si="24"/>
        <v>3.0000000000000068E-2</v>
      </c>
      <c r="AF30" s="99">
        <f t="shared" si="21"/>
        <v>3.0000000000000079E-2</v>
      </c>
      <c r="AG30" s="99">
        <f t="shared" si="18"/>
        <v>2.9999999999999978E-2</v>
      </c>
    </row>
    <row r="31" spans="1:33" x14ac:dyDescent="0.25">
      <c r="A31" s="32" t="s">
        <v>4</v>
      </c>
      <c r="B31" s="32">
        <v>4</v>
      </c>
      <c r="C31" s="69">
        <v>46935</v>
      </c>
      <c r="E31" s="32" t="s">
        <v>4</v>
      </c>
      <c r="F31" s="32">
        <v>5</v>
      </c>
      <c r="G31" s="69">
        <f t="shared" si="25"/>
        <v>48343.05</v>
      </c>
      <c r="I31" s="32" t="s">
        <v>4</v>
      </c>
      <c r="J31" s="32">
        <v>6</v>
      </c>
      <c r="K31" s="69">
        <f t="shared" si="22"/>
        <v>49793.341500000002</v>
      </c>
      <c r="M31" s="32" t="s">
        <v>4</v>
      </c>
      <c r="N31" s="32">
        <v>7</v>
      </c>
      <c r="O31" s="69">
        <f t="shared" si="19"/>
        <v>51287.141745000001</v>
      </c>
      <c r="Q31" s="32" t="s">
        <v>4</v>
      </c>
      <c r="R31" s="32">
        <v>8</v>
      </c>
      <c r="S31" s="69">
        <f t="shared" si="16"/>
        <v>52825.755997350003</v>
      </c>
      <c r="U31" s="71">
        <f t="shared" si="26"/>
        <v>5890.7559973500029</v>
      </c>
      <c r="V31" s="39">
        <f t="shared" si="27"/>
        <v>0.12550881000000005</v>
      </c>
      <c r="W31" s="39">
        <f t="shared" si="28"/>
        <v>3.1377202500000013E-2</v>
      </c>
      <c r="Y31" s="89">
        <f t="shared" si="23"/>
        <v>1408.0500000000029</v>
      </c>
      <c r="Z31" s="89">
        <f t="shared" si="20"/>
        <v>1450.2914999999994</v>
      </c>
      <c r="AA31" s="89">
        <f t="shared" si="17"/>
        <v>1493.8002449999985</v>
      </c>
      <c r="AB31" s="89">
        <f t="shared" si="15"/>
        <v>1538.6142523500021</v>
      </c>
      <c r="AD31" s="39">
        <f t="shared" si="29"/>
        <v>3.0000000000000061E-2</v>
      </c>
      <c r="AE31" s="99">
        <f t="shared" si="24"/>
        <v>2.9999999999999985E-2</v>
      </c>
      <c r="AF31" s="99">
        <f t="shared" si="21"/>
        <v>2.9999999999999968E-2</v>
      </c>
      <c r="AG31" s="99">
        <f t="shared" si="18"/>
        <v>3.0000000000000041E-2</v>
      </c>
    </row>
    <row r="32" spans="1:33" x14ac:dyDescent="0.25">
      <c r="A32" s="32" t="s">
        <v>4</v>
      </c>
      <c r="B32" s="32">
        <v>5</v>
      </c>
      <c r="C32" s="69">
        <v>49170</v>
      </c>
      <c r="E32" s="32" t="s">
        <v>4</v>
      </c>
      <c r="F32" s="32">
        <v>6</v>
      </c>
      <c r="G32" s="69">
        <f t="shared" si="25"/>
        <v>50645.1</v>
      </c>
      <c r="I32" s="32" t="s">
        <v>4</v>
      </c>
      <c r="J32" s="32">
        <v>7</v>
      </c>
      <c r="K32" s="69">
        <f t="shared" si="22"/>
        <v>52164.453000000001</v>
      </c>
      <c r="M32" s="32" t="s">
        <v>4</v>
      </c>
      <c r="N32" s="32">
        <v>8</v>
      </c>
      <c r="O32" s="69">
        <f t="shared" si="19"/>
        <v>53729.386590000002</v>
      </c>
      <c r="Q32" s="32" t="s">
        <v>4</v>
      </c>
      <c r="R32" s="32">
        <v>9</v>
      </c>
      <c r="S32" s="69">
        <f t="shared" si="16"/>
        <v>55341.268187700007</v>
      </c>
      <c r="U32" s="71">
        <f t="shared" si="26"/>
        <v>6171.2681877000068</v>
      </c>
      <c r="V32" s="39">
        <f t="shared" si="27"/>
        <v>0.12550881000000014</v>
      </c>
      <c r="W32" s="39">
        <f t="shared" si="28"/>
        <v>3.1377202500000034E-2</v>
      </c>
      <c r="Y32" s="89">
        <f t="shared" si="23"/>
        <v>1475.0999999999985</v>
      </c>
      <c r="Z32" s="89">
        <f t="shared" si="20"/>
        <v>1519.3530000000028</v>
      </c>
      <c r="AA32" s="89">
        <f t="shared" si="17"/>
        <v>1564.9335900000005</v>
      </c>
      <c r="AB32" s="89">
        <f t="shared" si="15"/>
        <v>1611.8815977000049</v>
      </c>
      <c r="AD32" s="39">
        <f t="shared" si="29"/>
        <v>2.9999999999999971E-2</v>
      </c>
      <c r="AE32" s="99">
        <f t="shared" si="24"/>
        <v>3.0000000000000054E-2</v>
      </c>
      <c r="AF32" s="99">
        <f t="shared" si="21"/>
        <v>3.0000000000000009E-2</v>
      </c>
      <c r="AG32" s="99">
        <f t="shared" si="18"/>
        <v>3.0000000000000089E-2</v>
      </c>
    </row>
    <row r="33" spans="1:33" x14ac:dyDescent="0.25">
      <c r="A33" s="32" t="s">
        <v>4</v>
      </c>
      <c r="B33" s="32">
        <v>6</v>
      </c>
      <c r="C33" s="69">
        <v>51405</v>
      </c>
      <c r="E33" s="32" t="s">
        <v>4</v>
      </c>
      <c r="F33" s="32">
        <v>7</v>
      </c>
      <c r="G33" s="69">
        <f t="shared" si="25"/>
        <v>52947.15</v>
      </c>
      <c r="I33" s="32" t="s">
        <v>4</v>
      </c>
      <c r="J33" s="32">
        <v>8</v>
      </c>
      <c r="K33" s="69">
        <f t="shared" si="22"/>
        <v>54535.5645</v>
      </c>
      <c r="M33" s="32" t="s">
        <v>4</v>
      </c>
      <c r="N33" s="32">
        <v>9</v>
      </c>
      <c r="O33" s="69">
        <f t="shared" si="19"/>
        <v>56171.631435000003</v>
      </c>
      <c r="Q33" s="32" t="s">
        <v>4</v>
      </c>
      <c r="R33" s="32">
        <v>10</v>
      </c>
      <c r="S33" s="69">
        <f t="shared" si="16"/>
        <v>57856.780378050003</v>
      </c>
      <c r="U33" s="71">
        <f t="shared" si="26"/>
        <v>6451.7803780500035</v>
      </c>
      <c r="V33" s="39">
        <f t="shared" si="27"/>
        <v>0.12550881000000008</v>
      </c>
      <c r="W33" s="39">
        <f t="shared" si="28"/>
        <v>3.137720250000002E-2</v>
      </c>
      <c r="Y33" s="89">
        <f t="shared" si="23"/>
        <v>1542.1500000000015</v>
      </c>
      <c r="Z33" s="89">
        <f t="shared" si="20"/>
        <v>1588.414499999999</v>
      </c>
      <c r="AA33" s="89">
        <f t="shared" si="17"/>
        <v>1636.0669350000026</v>
      </c>
      <c r="AB33" s="89">
        <f t="shared" si="15"/>
        <v>1685.1489430500005</v>
      </c>
      <c r="AD33" s="39">
        <f t="shared" si="29"/>
        <v>3.0000000000000027E-2</v>
      </c>
      <c r="AE33" s="99">
        <f t="shared" si="24"/>
        <v>2.9999999999999978E-2</v>
      </c>
      <c r="AF33" s="99">
        <f t="shared" si="21"/>
        <v>3.0000000000000047E-2</v>
      </c>
      <c r="AG33" s="99">
        <f t="shared" si="18"/>
        <v>3.0000000000000009E-2</v>
      </c>
    </row>
    <row r="34" spans="1:33" x14ac:dyDescent="0.25">
      <c r="A34" s="32" t="s">
        <v>4</v>
      </c>
      <c r="B34" s="32">
        <v>7</v>
      </c>
      <c r="C34" s="69">
        <v>53640</v>
      </c>
      <c r="E34" s="32" t="s">
        <v>4</v>
      </c>
      <c r="F34" s="32">
        <v>8</v>
      </c>
      <c r="G34" s="69">
        <f t="shared" si="25"/>
        <v>55249.200000000004</v>
      </c>
      <c r="I34" s="32" t="s">
        <v>4</v>
      </c>
      <c r="J34" s="32">
        <v>9</v>
      </c>
      <c r="K34" s="69">
        <f t="shared" si="22"/>
        <v>56906.676000000007</v>
      </c>
      <c r="M34" s="32" t="s">
        <v>4</v>
      </c>
      <c r="N34" s="32">
        <v>10</v>
      </c>
      <c r="O34" s="69">
        <f t="shared" si="19"/>
        <v>58613.876280000011</v>
      </c>
      <c r="Q34" s="32" t="s">
        <v>4</v>
      </c>
      <c r="R34" s="32">
        <v>11</v>
      </c>
      <c r="S34" s="69">
        <f t="shared" si="16"/>
        <v>60372.292568400015</v>
      </c>
      <c r="U34" s="71">
        <f t="shared" si="26"/>
        <v>6732.2925684000147</v>
      </c>
      <c r="V34" s="39">
        <f t="shared" si="27"/>
        <v>0.12550881000000028</v>
      </c>
      <c r="W34" s="39">
        <f t="shared" si="28"/>
        <v>3.1377202500000069E-2</v>
      </c>
      <c r="Y34" s="89">
        <f t="shared" si="23"/>
        <v>1609.2000000000044</v>
      </c>
      <c r="Z34" s="89">
        <f t="shared" si="20"/>
        <v>1657.4760000000024</v>
      </c>
      <c r="AA34" s="89">
        <f t="shared" si="17"/>
        <v>1707.2002800000046</v>
      </c>
      <c r="AB34" s="89">
        <f t="shared" si="15"/>
        <v>1758.4162884000034</v>
      </c>
      <c r="AD34" s="39">
        <f t="shared" si="29"/>
        <v>3.0000000000000082E-2</v>
      </c>
      <c r="AE34" s="99">
        <f t="shared" si="24"/>
        <v>3.0000000000000041E-2</v>
      </c>
      <c r="AF34" s="99">
        <f t="shared" si="21"/>
        <v>3.0000000000000075E-2</v>
      </c>
      <c r="AG34" s="99">
        <f t="shared" si="18"/>
        <v>3.0000000000000051E-2</v>
      </c>
    </row>
    <row r="35" spans="1:33" x14ac:dyDescent="0.25">
      <c r="A35" s="32" t="s">
        <v>4</v>
      </c>
      <c r="B35" s="32">
        <v>8</v>
      </c>
      <c r="C35" s="69">
        <v>55875</v>
      </c>
      <c r="E35" s="32" t="s">
        <v>4</v>
      </c>
      <c r="F35" s="32">
        <v>9</v>
      </c>
      <c r="G35" s="69">
        <f t="shared" si="25"/>
        <v>57551.25</v>
      </c>
      <c r="I35" s="32" t="s">
        <v>4</v>
      </c>
      <c r="J35" s="32">
        <v>10</v>
      </c>
      <c r="K35" s="69">
        <f t="shared" si="22"/>
        <v>59277.787499999999</v>
      </c>
      <c r="M35" s="32" t="s">
        <v>4</v>
      </c>
      <c r="N35" s="32">
        <v>11</v>
      </c>
      <c r="O35" s="69">
        <f t="shared" si="19"/>
        <v>61056.121124999998</v>
      </c>
      <c r="Q35" s="32" t="s">
        <v>4</v>
      </c>
      <c r="R35" s="32">
        <v>12</v>
      </c>
      <c r="S35" s="69">
        <f t="shared" si="16"/>
        <v>62887.804758749997</v>
      </c>
      <c r="U35" s="71">
        <f t="shared" si="26"/>
        <v>7012.8047587499968</v>
      </c>
      <c r="V35" s="39">
        <f t="shared" si="27"/>
        <v>0.12550880999999994</v>
      </c>
      <c r="W35" s="39">
        <f t="shared" si="28"/>
        <v>3.1377202499999986E-2</v>
      </c>
      <c r="Y35" s="89">
        <f t="shared" si="23"/>
        <v>1676.25</v>
      </c>
      <c r="Z35" s="89">
        <f t="shared" si="20"/>
        <v>1726.5374999999985</v>
      </c>
      <c r="AA35" s="89">
        <f t="shared" si="17"/>
        <v>1778.3336249999993</v>
      </c>
      <c r="AB35" s="89">
        <f t="shared" si="15"/>
        <v>1831.683633749999</v>
      </c>
      <c r="AD35" s="39">
        <f t="shared" si="29"/>
        <v>0.03</v>
      </c>
      <c r="AE35" s="99">
        <f t="shared" si="24"/>
        <v>2.9999999999999975E-2</v>
      </c>
      <c r="AF35" s="99">
        <f t="shared" si="21"/>
        <v>2.9999999999999988E-2</v>
      </c>
      <c r="AG35" s="99">
        <f t="shared" si="18"/>
        <v>2.9999999999999985E-2</v>
      </c>
    </row>
    <row r="36" spans="1:33" x14ac:dyDescent="0.25">
      <c r="A36" s="32" t="s">
        <v>4</v>
      </c>
      <c r="B36" s="32">
        <v>9</v>
      </c>
      <c r="C36" s="69">
        <v>58110</v>
      </c>
      <c r="E36" s="32" t="s">
        <v>4</v>
      </c>
      <c r="F36" s="32">
        <v>10</v>
      </c>
      <c r="G36" s="69">
        <f t="shared" si="25"/>
        <v>59853.3</v>
      </c>
      <c r="I36" s="32" t="s">
        <v>4</v>
      </c>
      <c r="J36" s="32">
        <v>11</v>
      </c>
      <c r="K36" s="69">
        <f t="shared" si="22"/>
        <v>61648.899000000005</v>
      </c>
      <c r="M36" s="32" t="s">
        <v>4</v>
      </c>
      <c r="N36" s="32">
        <v>12</v>
      </c>
      <c r="O36" s="69">
        <f t="shared" si="19"/>
        <v>63498.365970000006</v>
      </c>
      <c r="Q36" s="32" t="s">
        <v>4</v>
      </c>
      <c r="R36" s="32">
        <v>13</v>
      </c>
      <c r="S36" s="69">
        <f t="shared" si="16"/>
        <v>65403.316949100008</v>
      </c>
      <c r="U36" s="71">
        <f t="shared" si="26"/>
        <v>7293.3169491000081</v>
      </c>
      <c r="V36" s="39">
        <f t="shared" si="27"/>
        <v>0.12550881000000014</v>
      </c>
      <c r="W36" s="39">
        <f t="shared" si="28"/>
        <v>3.1377202500000034E-2</v>
      </c>
      <c r="Y36" s="89">
        <f t="shared" si="23"/>
        <v>1743.3000000000029</v>
      </c>
      <c r="Z36" s="89">
        <f t="shared" si="20"/>
        <v>1795.599000000002</v>
      </c>
      <c r="AA36" s="89">
        <f t="shared" si="17"/>
        <v>1849.4669700000013</v>
      </c>
      <c r="AB36" s="89">
        <f t="shared" si="15"/>
        <v>1904.9509791000019</v>
      </c>
      <c r="AD36" s="39">
        <f t="shared" si="29"/>
        <v>3.0000000000000051E-2</v>
      </c>
      <c r="AE36" s="99">
        <f t="shared" si="24"/>
        <v>3.000000000000003E-2</v>
      </c>
      <c r="AF36" s="99">
        <f t="shared" si="21"/>
        <v>3.000000000000002E-2</v>
      </c>
      <c r="AG36" s="99">
        <f t="shared" si="18"/>
        <v>3.0000000000000027E-2</v>
      </c>
    </row>
    <row r="37" spans="1:33" x14ac:dyDescent="0.25">
      <c r="A37" s="32" t="s">
        <v>4</v>
      </c>
      <c r="B37" s="32">
        <v>10</v>
      </c>
      <c r="C37" s="69">
        <v>60345</v>
      </c>
      <c r="E37" s="32" t="s">
        <v>4</v>
      </c>
      <c r="F37" s="32">
        <v>11</v>
      </c>
      <c r="G37" s="69">
        <f t="shared" si="25"/>
        <v>62155.35</v>
      </c>
      <c r="I37" s="32" t="s">
        <v>4</v>
      </c>
      <c r="J37" s="32">
        <v>12</v>
      </c>
      <c r="K37" s="69">
        <f t="shared" si="22"/>
        <v>64020.010499999997</v>
      </c>
      <c r="M37" s="32" t="s">
        <v>4</v>
      </c>
      <c r="N37" s="32">
        <v>13</v>
      </c>
      <c r="O37" s="69">
        <f t="shared" si="19"/>
        <v>65940.610814999993</v>
      </c>
      <c r="Q37" s="32" t="s">
        <v>4</v>
      </c>
      <c r="R37" s="32">
        <v>14</v>
      </c>
      <c r="S37" s="69">
        <f t="shared" si="16"/>
        <v>67918.829139449997</v>
      </c>
      <c r="U37" s="71">
        <f t="shared" si="26"/>
        <v>7573.8291394499975</v>
      </c>
      <c r="V37" s="39">
        <f t="shared" si="27"/>
        <v>0.12550880999999997</v>
      </c>
      <c r="W37" s="39">
        <f t="shared" si="28"/>
        <v>3.1377202499999993E-2</v>
      </c>
      <c r="Y37" s="89">
        <f t="shared" si="23"/>
        <v>1810.3499999999985</v>
      </c>
      <c r="Z37" s="89">
        <f t="shared" si="20"/>
        <v>1864.6604999999981</v>
      </c>
      <c r="AA37" s="89">
        <f t="shared" si="17"/>
        <v>1920.600314999996</v>
      </c>
      <c r="AB37" s="89">
        <f t="shared" si="15"/>
        <v>1978.2183244500047</v>
      </c>
      <c r="AD37" s="39">
        <f t="shared" si="29"/>
        <v>2.9999999999999975E-2</v>
      </c>
      <c r="AE37" s="99">
        <f t="shared" si="24"/>
        <v>2.9999999999999971E-2</v>
      </c>
      <c r="AF37" s="99">
        <f t="shared" si="21"/>
        <v>2.999999999999994E-2</v>
      </c>
      <c r="AG37" s="99">
        <f t="shared" si="18"/>
        <v>3.0000000000000075E-2</v>
      </c>
    </row>
    <row r="38" spans="1:33" x14ac:dyDescent="0.25">
      <c r="A38" s="32" t="s">
        <v>4</v>
      </c>
      <c r="B38" s="32">
        <v>11</v>
      </c>
      <c r="C38" s="69">
        <v>62580</v>
      </c>
      <c r="E38" s="32" t="s">
        <v>4</v>
      </c>
      <c r="F38" s="32">
        <v>12</v>
      </c>
      <c r="G38" s="69">
        <f t="shared" si="25"/>
        <v>64457.4</v>
      </c>
      <c r="I38" s="32" t="s">
        <v>4</v>
      </c>
      <c r="J38" s="32">
        <v>13</v>
      </c>
      <c r="K38" s="69">
        <f t="shared" si="22"/>
        <v>66391.122000000003</v>
      </c>
      <c r="M38" s="32" t="s">
        <v>4</v>
      </c>
      <c r="N38" s="32">
        <v>14</v>
      </c>
      <c r="O38" s="69">
        <f t="shared" si="19"/>
        <v>68382.855660000001</v>
      </c>
      <c r="Q38" s="32" t="s">
        <v>4</v>
      </c>
      <c r="R38" s="32">
        <v>15</v>
      </c>
      <c r="S38" s="69">
        <f t="shared" si="16"/>
        <v>70434.341329800009</v>
      </c>
      <c r="U38" s="71">
        <f t="shared" si="26"/>
        <v>7854.3413298000087</v>
      </c>
      <c r="V38" s="39">
        <f t="shared" si="27"/>
        <v>0.12550881000000014</v>
      </c>
      <c r="W38" s="39">
        <f t="shared" si="28"/>
        <v>3.1377202500000034E-2</v>
      </c>
      <c r="Y38" s="89">
        <f t="shared" si="23"/>
        <v>1877.4000000000015</v>
      </c>
      <c r="Z38" s="89">
        <f t="shared" si="20"/>
        <v>1933.7220000000016</v>
      </c>
      <c r="AA38" s="89">
        <f t="shared" si="17"/>
        <v>1991.7336599999981</v>
      </c>
      <c r="AB38" s="89">
        <f t="shared" si="15"/>
        <v>2051.4856698000076</v>
      </c>
      <c r="AD38" s="39">
        <f t="shared" si="29"/>
        <v>3.0000000000000023E-2</v>
      </c>
      <c r="AE38" s="99">
        <f t="shared" si="24"/>
        <v>3.0000000000000023E-2</v>
      </c>
      <c r="AF38" s="99">
        <f t="shared" si="21"/>
        <v>2.9999999999999968E-2</v>
      </c>
      <c r="AG38" s="99">
        <f t="shared" si="18"/>
        <v>3.000000000000011E-2</v>
      </c>
    </row>
    <row r="39" spans="1:33" x14ac:dyDescent="0.25">
      <c r="A39" s="32" t="s">
        <v>4</v>
      </c>
      <c r="B39" s="32">
        <v>12</v>
      </c>
      <c r="C39" s="69">
        <v>64815</v>
      </c>
      <c r="E39" s="32" t="s">
        <v>4</v>
      </c>
      <c r="F39" s="32">
        <v>13</v>
      </c>
      <c r="G39" s="69">
        <f t="shared" si="25"/>
        <v>66759.45</v>
      </c>
      <c r="I39" s="32" t="s">
        <v>4</v>
      </c>
      <c r="J39" s="32">
        <v>14</v>
      </c>
      <c r="K39" s="69">
        <f t="shared" si="22"/>
        <v>68762.233500000002</v>
      </c>
      <c r="M39" s="32" t="s">
        <v>4</v>
      </c>
      <c r="N39" s="32">
        <v>15</v>
      </c>
      <c r="O39" s="69">
        <f t="shared" si="19"/>
        <v>70825.100505000009</v>
      </c>
      <c r="Q39" s="32" t="s">
        <v>4</v>
      </c>
      <c r="R39" s="32">
        <v>16</v>
      </c>
      <c r="S39" s="69">
        <f>+O39*1.015</f>
        <v>71887.477012575007</v>
      </c>
      <c r="U39" s="71">
        <f t="shared" si="26"/>
        <v>7072.4770125750074</v>
      </c>
      <c r="V39" s="39">
        <f t="shared" si="27"/>
        <v>0.10911790500000011</v>
      </c>
      <c r="W39" s="39">
        <f t="shared" si="28"/>
        <v>2.7279476250000028E-2</v>
      </c>
      <c r="Y39" s="89">
        <f t="shared" si="23"/>
        <v>1944.4499999999971</v>
      </c>
      <c r="Z39" s="89">
        <f t="shared" si="20"/>
        <v>2002.783500000005</v>
      </c>
      <c r="AA39" s="89">
        <f t="shared" si="17"/>
        <v>2062.8670050000073</v>
      </c>
      <c r="AB39" s="89">
        <f t="shared" si="15"/>
        <v>1062.376507574998</v>
      </c>
      <c r="AD39" s="39">
        <f t="shared" si="29"/>
        <v>2.9999999999999954E-2</v>
      </c>
      <c r="AE39" s="99">
        <f t="shared" si="24"/>
        <v>3.0000000000000075E-2</v>
      </c>
      <c r="AF39" s="99">
        <f t="shared" si="21"/>
        <v>3.0000000000000106E-2</v>
      </c>
      <c r="AG39" s="99">
        <f t="shared" si="18"/>
        <v>1.499999999999997E-2</v>
      </c>
    </row>
    <row r="40" spans="1:33" x14ac:dyDescent="0.25">
      <c r="A40" s="32" t="s">
        <v>4</v>
      </c>
      <c r="B40" s="32">
        <v>13</v>
      </c>
      <c r="C40" s="69">
        <v>67050</v>
      </c>
      <c r="E40" s="32" t="s">
        <v>4</v>
      </c>
      <c r="F40" s="32">
        <v>14</v>
      </c>
      <c r="G40" s="69">
        <f t="shared" si="25"/>
        <v>69061.5</v>
      </c>
      <c r="I40" s="32" t="s">
        <v>4</v>
      </c>
      <c r="J40" s="32">
        <v>15</v>
      </c>
      <c r="K40" s="69">
        <f t="shared" si="22"/>
        <v>71133.345000000001</v>
      </c>
      <c r="M40" s="32" t="s">
        <v>4</v>
      </c>
      <c r="N40" s="32">
        <v>16</v>
      </c>
      <c r="O40" s="69">
        <f>+K40*1.015</f>
        <v>72200.345174999995</v>
      </c>
      <c r="Q40" s="32" t="s">
        <v>4</v>
      </c>
      <c r="R40" s="32">
        <v>17</v>
      </c>
      <c r="S40" s="69">
        <f>+O40*1.015</f>
        <v>73283.350352624984</v>
      </c>
      <c r="U40" s="71">
        <f t="shared" si="26"/>
        <v>6233.3503526249842</v>
      </c>
      <c r="V40" s="39">
        <f t="shared" si="27"/>
        <v>9.2965702499999761E-2</v>
      </c>
      <c r="W40" s="39">
        <f t="shared" si="28"/>
        <v>2.324142562499994E-2</v>
      </c>
      <c r="Y40" s="89">
        <f t="shared" si="23"/>
        <v>2011.5</v>
      </c>
      <c r="Z40" s="89">
        <f t="shared" si="20"/>
        <v>2071.8450000000012</v>
      </c>
      <c r="AA40" s="89">
        <f t="shared" si="17"/>
        <v>1067.0001749999938</v>
      </c>
      <c r="AB40" s="89">
        <f t="shared" si="15"/>
        <v>1083.0051776249893</v>
      </c>
      <c r="AD40" s="39">
        <f t="shared" si="29"/>
        <v>0.03</v>
      </c>
      <c r="AE40" s="99">
        <f t="shared" si="24"/>
        <v>3.0000000000000016E-2</v>
      </c>
      <c r="AF40" s="99">
        <f t="shared" si="21"/>
        <v>1.4999999999999913E-2</v>
      </c>
      <c r="AG40" s="99">
        <f t="shared" si="18"/>
        <v>1.4999999999999854E-2</v>
      </c>
    </row>
    <row r="41" spans="1:33" x14ac:dyDescent="0.25">
      <c r="A41" s="32" t="s">
        <v>4</v>
      </c>
      <c r="B41" s="32">
        <v>14</v>
      </c>
      <c r="C41" s="69">
        <v>69285</v>
      </c>
      <c r="E41" s="32" t="s">
        <v>4</v>
      </c>
      <c r="F41" s="32">
        <v>15</v>
      </c>
      <c r="G41" s="69">
        <f t="shared" si="25"/>
        <v>71363.55</v>
      </c>
      <c r="I41" s="32" t="s">
        <v>4</v>
      </c>
      <c r="J41" s="32">
        <v>16</v>
      </c>
      <c r="K41" s="69">
        <f>+G41*1.015</f>
        <v>72434.003249999994</v>
      </c>
      <c r="M41" s="32" t="s">
        <v>4</v>
      </c>
      <c r="N41" s="32">
        <v>17</v>
      </c>
      <c r="O41" s="69">
        <f>+K41*1.015</f>
        <v>73520.513298749982</v>
      </c>
      <c r="Q41" s="32" t="s">
        <v>4</v>
      </c>
      <c r="R41" s="32">
        <v>18</v>
      </c>
      <c r="S41" s="69">
        <f>+O41*1.015</f>
        <v>74623.320998231226</v>
      </c>
      <c r="U41" s="71">
        <f t="shared" si="26"/>
        <v>5338.3209982312255</v>
      </c>
      <c r="V41" s="39">
        <f t="shared" si="27"/>
        <v>7.7048726249999644E-2</v>
      </c>
      <c r="W41" s="39">
        <f t="shared" si="28"/>
        <v>1.9262181562499911E-2</v>
      </c>
      <c r="Y41" s="89">
        <f t="shared" si="23"/>
        <v>2078.5500000000029</v>
      </c>
      <c r="Z41" s="89">
        <f t="shared" si="20"/>
        <v>1070.4532499999914</v>
      </c>
      <c r="AA41" s="89">
        <f t="shared" si="17"/>
        <v>1086.5100487499876</v>
      </c>
      <c r="AB41" s="89">
        <f t="shared" si="15"/>
        <v>1102.8076994812436</v>
      </c>
      <c r="AD41" s="39">
        <f t="shared" si="29"/>
        <v>3.0000000000000041E-2</v>
      </c>
      <c r="AE41" s="99">
        <f t="shared" si="24"/>
        <v>1.4999999999999878E-2</v>
      </c>
      <c r="AF41" s="99">
        <f t="shared" si="21"/>
        <v>1.4999999999999829E-2</v>
      </c>
      <c r="AG41" s="99">
        <f t="shared" si="18"/>
        <v>1.4999999999999916E-2</v>
      </c>
    </row>
    <row r="42" spans="1:33" x14ac:dyDescent="0.25">
      <c r="A42" s="32" t="s">
        <v>4</v>
      </c>
      <c r="B42" s="32">
        <v>15</v>
      </c>
      <c r="C42" s="69">
        <v>70403</v>
      </c>
      <c r="E42" s="32" t="s">
        <v>4</v>
      </c>
      <c r="F42" s="32">
        <v>15</v>
      </c>
      <c r="G42" s="69">
        <f>+G41</f>
        <v>71363.55</v>
      </c>
      <c r="I42" s="32" t="s">
        <v>4</v>
      </c>
      <c r="J42" s="32">
        <v>16</v>
      </c>
      <c r="K42" s="69">
        <f>+K41</f>
        <v>72434.003249999994</v>
      </c>
      <c r="M42" s="32" t="s">
        <v>4</v>
      </c>
      <c r="N42" s="32">
        <v>17</v>
      </c>
      <c r="O42" s="69">
        <f>+O41</f>
        <v>73520.513298749982</v>
      </c>
      <c r="Q42" s="32" t="s">
        <v>4</v>
      </c>
      <c r="R42" s="32">
        <v>18</v>
      </c>
      <c r="S42" s="69">
        <f>+S41</f>
        <v>74623.320998231226</v>
      </c>
      <c r="U42" s="71">
        <f t="shared" si="26"/>
        <v>4220.3209982312255</v>
      </c>
      <c r="V42" s="39">
        <f t="shared" si="27"/>
        <v>5.9945186969748813E-2</v>
      </c>
      <c r="W42" s="39">
        <f t="shared" si="28"/>
        <v>1.4986296742437203E-2</v>
      </c>
      <c r="Y42" s="89">
        <f t="shared" si="23"/>
        <v>960.55000000000291</v>
      </c>
      <c r="Z42" s="89">
        <f t="shared" si="20"/>
        <v>1070.4532499999914</v>
      </c>
      <c r="AA42" s="89">
        <f t="shared" si="17"/>
        <v>1086.5100487499876</v>
      </c>
      <c r="AB42" s="89">
        <f t="shared" si="15"/>
        <v>1102.8076994812436</v>
      </c>
      <c r="AD42" s="39">
        <f t="shared" si="29"/>
        <v>1.3643594733179025E-2</v>
      </c>
      <c r="AE42" s="99">
        <f t="shared" si="24"/>
        <v>1.4999999999999878E-2</v>
      </c>
      <c r="AF42" s="99">
        <f t="shared" si="21"/>
        <v>1.4999999999999829E-2</v>
      </c>
      <c r="AG42" s="99">
        <f t="shared" si="18"/>
        <v>1.4999999999999916E-2</v>
      </c>
    </row>
    <row r="43" spans="1:33" x14ac:dyDescent="0.25">
      <c r="U43" s="71"/>
      <c r="V43" s="39"/>
      <c r="W43" s="39"/>
      <c r="Y43" s="89"/>
      <c r="Z43" s="89"/>
      <c r="AA43" s="89"/>
      <c r="AB43" s="89"/>
      <c r="AF43" s="99"/>
      <c r="AG43" s="99"/>
    </row>
    <row r="44" spans="1:33" s="90" customFormat="1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32" t="s">
        <v>5</v>
      </c>
      <c r="R44" s="32">
        <v>1</v>
      </c>
      <c r="S44" s="69">
        <f>+O45+1000</f>
        <v>44470</v>
      </c>
      <c r="Y44" s="89"/>
      <c r="Z44" s="89"/>
      <c r="AA44" s="89"/>
      <c r="AB44" s="89"/>
      <c r="AC44" s="70"/>
      <c r="AE44" s="92"/>
      <c r="AF44" s="92"/>
      <c r="AG44" s="92"/>
    </row>
    <row r="45" spans="1:33" s="90" customFormat="1" x14ac:dyDescent="0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32" t="s">
        <v>5</v>
      </c>
      <c r="N45" s="32">
        <v>1</v>
      </c>
      <c r="O45" s="69">
        <f>+K46+1000</f>
        <v>43470</v>
      </c>
      <c r="P45" s="70"/>
      <c r="Q45" s="32" t="s">
        <v>5</v>
      </c>
      <c r="R45" s="32">
        <v>2</v>
      </c>
      <c r="S45" s="69">
        <f>+O45*1.03</f>
        <v>44774.1</v>
      </c>
      <c r="Y45" s="89"/>
      <c r="Z45" s="89"/>
      <c r="AA45" s="89"/>
      <c r="AB45" s="89">
        <f t="shared" ref="AB45:AB62" si="30">+S45-O45</f>
        <v>1304.0999999999985</v>
      </c>
      <c r="AC45" s="70"/>
      <c r="AE45" s="92"/>
      <c r="AF45" s="92"/>
      <c r="AG45" s="99">
        <f>+AB45/O45</f>
        <v>2.9999999999999968E-2</v>
      </c>
    </row>
    <row r="46" spans="1:33" s="90" customFormat="1" x14ac:dyDescent="0.25">
      <c r="A46" s="70"/>
      <c r="B46" s="70"/>
      <c r="C46" s="70"/>
      <c r="D46" s="70"/>
      <c r="E46" s="32"/>
      <c r="F46" s="32"/>
      <c r="G46" s="69"/>
      <c r="H46" s="70"/>
      <c r="I46" s="32" t="s">
        <v>5</v>
      </c>
      <c r="J46" s="32">
        <v>1</v>
      </c>
      <c r="K46" s="69">
        <f>+G47+750</f>
        <v>42470</v>
      </c>
      <c r="L46" s="70"/>
      <c r="M46" s="32" t="s">
        <v>5</v>
      </c>
      <c r="N46" s="32">
        <v>2</v>
      </c>
      <c r="O46" s="69">
        <f>+K46*1.03</f>
        <v>43744.1</v>
      </c>
      <c r="P46" s="70"/>
      <c r="Q46" s="32" t="s">
        <v>5</v>
      </c>
      <c r="R46" s="32">
        <v>3</v>
      </c>
      <c r="S46" s="69">
        <f t="shared" ref="S46:S58" si="31">+O46*1.03</f>
        <v>45056.423000000003</v>
      </c>
      <c r="Y46" s="89"/>
      <c r="Z46" s="89"/>
      <c r="AA46" s="89">
        <f t="shared" ref="AA46:AA62" si="32">+O46-K46</f>
        <v>1274.0999999999985</v>
      </c>
      <c r="AB46" s="89">
        <f t="shared" si="30"/>
        <v>1312.323000000004</v>
      </c>
      <c r="AC46" s="70"/>
      <c r="AE46" s="92"/>
      <c r="AF46" s="99">
        <f>+AA46/K46</f>
        <v>2.9999999999999964E-2</v>
      </c>
      <c r="AG46" s="99">
        <f t="shared" ref="AG46:AG62" si="33">+AB46/O46</f>
        <v>3.0000000000000093E-2</v>
      </c>
    </row>
    <row r="47" spans="1:33" s="90" customFormat="1" x14ac:dyDescent="0.25">
      <c r="A47" s="70"/>
      <c r="B47" s="70"/>
      <c r="C47" s="70"/>
      <c r="D47" s="70"/>
      <c r="E47" s="32" t="s">
        <v>5</v>
      </c>
      <c r="F47" s="32">
        <v>1</v>
      </c>
      <c r="G47" s="69">
        <v>41720</v>
      </c>
      <c r="H47" s="70"/>
      <c r="I47" s="32" t="s">
        <v>5</v>
      </c>
      <c r="J47" s="32">
        <v>2</v>
      </c>
      <c r="K47" s="69">
        <f>+G47*1.03</f>
        <v>42971.6</v>
      </c>
      <c r="L47" s="70"/>
      <c r="M47" s="32" t="s">
        <v>5</v>
      </c>
      <c r="N47" s="32">
        <v>3</v>
      </c>
      <c r="O47" s="69">
        <f t="shared" ref="O47:O59" si="34">+K47*1.03</f>
        <v>44260.748</v>
      </c>
      <c r="P47" s="70"/>
      <c r="Q47" s="32" t="s">
        <v>5</v>
      </c>
      <c r="R47" s="32">
        <v>4</v>
      </c>
      <c r="S47" s="69">
        <f t="shared" si="31"/>
        <v>45588.570440000003</v>
      </c>
      <c r="Y47" s="89"/>
      <c r="Z47" s="89">
        <f t="shared" ref="Z47:Z62" si="35">+K47-G47</f>
        <v>1251.5999999999985</v>
      </c>
      <c r="AA47" s="89">
        <f t="shared" si="32"/>
        <v>1289.148000000001</v>
      </c>
      <c r="AB47" s="89">
        <f t="shared" si="30"/>
        <v>1327.8224400000036</v>
      </c>
      <c r="AC47" s="70"/>
      <c r="AE47" s="99">
        <f>+Z47/G47</f>
        <v>2.9999999999999964E-2</v>
      </c>
      <c r="AF47" s="99">
        <f t="shared" ref="AF47:AG62" si="36">+AA47/K47</f>
        <v>3.0000000000000027E-2</v>
      </c>
      <c r="AG47" s="99">
        <f t="shared" si="33"/>
        <v>3.0000000000000082E-2</v>
      </c>
    </row>
    <row r="48" spans="1:33" x14ac:dyDescent="0.25">
      <c r="A48" s="32" t="s">
        <v>5</v>
      </c>
      <c r="B48" s="32">
        <v>1</v>
      </c>
      <c r="C48" s="69">
        <v>41720</v>
      </c>
      <c r="E48" s="32" t="s">
        <v>5</v>
      </c>
      <c r="F48" s="32">
        <v>2</v>
      </c>
      <c r="G48" s="69">
        <f>+C48*1.03</f>
        <v>42971.6</v>
      </c>
      <c r="I48" s="32" t="s">
        <v>5</v>
      </c>
      <c r="J48" s="32">
        <v>3</v>
      </c>
      <c r="K48" s="69">
        <f t="shared" ref="K48:K60" si="37">+G48*1.03</f>
        <v>44260.748</v>
      </c>
      <c r="M48" s="32" t="s">
        <v>5</v>
      </c>
      <c r="N48" s="32">
        <v>4</v>
      </c>
      <c r="O48" s="69">
        <f t="shared" si="34"/>
        <v>45588.570440000003</v>
      </c>
      <c r="Q48" s="32" t="s">
        <v>5</v>
      </c>
      <c r="R48" s="32">
        <v>5</v>
      </c>
      <c r="S48" s="69">
        <f t="shared" si="31"/>
        <v>46956.227553200006</v>
      </c>
      <c r="U48" s="71">
        <f>+S48-C48</f>
        <v>5236.2275532000058</v>
      </c>
      <c r="V48" s="39">
        <f>+U48/C48</f>
        <v>0.12550881000000014</v>
      </c>
      <c r="W48" s="39">
        <f>+V48/4</f>
        <v>3.1377202500000034E-2</v>
      </c>
      <c r="Y48" s="89">
        <f t="shared" ref="Y48:Y62" si="38">+G48-C48</f>
        <v>1251.5999999999985</v>
      </c>
      <c r="Z48" s="89">
        <f t="shared" si="35"/>
        <v>1289.148000000001</v>
      </c>
      <c r="AA48" s="89">
        <f t="shared" si="32"/>
        <v>1327.8224400000036</v>
      </c>
      <c r="AB48" s="89">
        <f t="shared" si="30"/>
        <v>1367.6571132000026</v>
      </c>
      <c r="AD48" s="39">
        <f>+Y48/C48</f>
        <v>2.9999999999999964E-2</v>
      </c>
      <c r="AE48" s="99">
        <f t="shared" ref="AE48:AF62" si="39">+Z48/G48</f>
        <v>3.0000000000000027E-2</v>
      </c>
      <c r="AF48" s="99">
        <f t="shared" si="36"/>
        <v>3.0000000000000082E-2</v>
      </c>
      <c r="AG48" s="99">
        <f t="shared" si="33"/>
        <v>3.0000000000000054E-2</v>
      </c>
    </row>
    <row r="49" spans="1:33" x14ac:dyDescent="0.25">
      <c r="A49" s="32" t="s">
        <v>5</v>
      </c>
      <c r="B49" s="32">
        <v>2</v>
      </c>
      <c r="C49" s="69">
        <v>43955</v>
      </c>
      <c r="E49" s="32" t="s">
        <v>5</v>
      </c>
      <c r="F49" s="32">
        <v>3</v>
      </c>
      <c r="G49" s="69">
        <f t="shared" ref="G49:G61" si="40">+C49*1.03</f>
        <v>45273.65</v>
      </c>
      <c r="I49" s="32" t="s">
        <v>5</v>
      </c>
      <c r="J49" s="32">
        <v>4</v>
      </c>
      <c r="K49" s="69">
        <f t="shared" si="37"/>
        <v>46631.859500000006</v>
      </c>
      <c r="M49" s="32" t="s">
        <v>5</v>
      </c>
      <c r="N49" s="32">
        <v>5</v>
      </c>
      <c r="O49" s="69">
        <f t="shared" si="34"/>
        <v>48030.815285000004</v>
      </c>
      <c r="Q49" s="32" t="s">
        <v>5</v>
      </c>
      <c r="R49" s="32">
        <v>6</v>
      </c>
      <c r="S49" s="69">
        <f t="shared" si="31"/>
        <v>49471.739743550002</v>
      </c>
      <c r="U49" s="71">
        <f t="shared" ref="U49:U62" si="41">+S49-C49</f>
        <v>5516.7397435500025</v>
      </c>
      <c r="V49" s="39">
        <f t="shared" ref="V49:V62" si="42">+U49/C49</f>
        <v>0.12550881000000005</v>
      </c>
      <c r="W49" s="39">
        <f t="shared" ref="W49:W62" si="43">+V49/4</f>
        <v>3.1377202500000013E-2</v>
      </c>
      <c r="Y49" s="89">
        <f t="shared" si="38"/>
        <v>1318.6500000000015</v>
      </c>
      <c r="Z49" s="89">
        <f t="shared" si="35"/>
        <v>1358.2095000000045</v>
      </c>
      <c r="AA49" s="89">
        <f t="shared" si="32"/>
        <v>1398.9557849999983</v>
      </c>
      <c r="AB49" s="89">
        <f t="shared" si="30"/>
        <v>1440.9244585499982</v>
      </c>
      <c r="AD49" s="39">
        <f t="shared" ref="AD49:AD62" si="44">+Y49/C49</f>
        <v>3.0000000000000034E-2</v>
      </c>
      <c r="AE49" s="99">
        <f t="shared" si="39"/>
        <v>3.00000000000001E-2</v>
      </c>
      <c r="AF49" s="99">
        <f t="shared" si="36"/>
        <v>2.9999999999999961E-2</v>
      </c>
      <c r="AG49" s="99">
        <f t="shared" si="33"/>
        <v>2.9999999999999961E-2</v>
      </c>
    </row>
    <row r="50" spans="1:33" x14ac:dyDescent="0.25">
      <c r="A50" s="32" t="s">
        <v>5</v>
      </c>
      <c r="B50" s="32">
        <v>3</v>
      </c>
      <c r="C50" s="69">
        <v>46190</v>
      </c>
      <c r="E50" s="32" t="s">
        <v>5</v>
      </c>
      <c r="F50" s="32">
        <v>4</v>
      </c>
      <c r="G50" s="69">
        <f t="shared" si="40"/>
        <v>47575.700000000004</v>
      </c>
      <c r="I50" s="32" t="s">
        <v>5</v>
      </c>
      <c r="J50" s="32">
        <v>5</v>
      </c>
      <c r="K50" s="69">
        <f t="shared" si="37"/>
        <v>49002.971000000005</v>
      </c>
      <c r="M50" s="32" t="s">
        <v>5</v>
      </c>
      <c r="N50" s="32">
        <v>6</v>
      </c>
      <c r="O50" s="69">
        <f t="shared" si="34"/>
        <v>50473.060130000005</v>
      </c>
      <c r="Q50" s="32" t="s">
        <v>5</v>
      </c>
      <c r="R50" s="32">
        <v>7</v>
      </c>
      <c r="S50" s="69">
        <f t="shared" si="31"/>
        <v>51987.251933900006</v>
      </c>
      <c r="U50" s="71">
        <f t="shared" si="41"/>
        <v>5797.2519339000064</v>
      </c>
      <c r="V50" s="39">
        <f t="shared" si="42"/>
        <v>0.12550881000000014</v>
      </c>
      <c r="W50" s="39">
        <f t="shared" si="43"/>
        <v>3.1377202500000034E-2</v>
      </c>
      <c r="Y50" s="89">
        <f t="shared" si="38"/>
        <v>1385.7000000000044</v>
      </c>
      <c r="Z50" s="89">
        <f t="shared" si="35"/>
        <v>1427.2710000000006</v>
      </c>
      <c r="AA50" s="89">
        <f t="shared" si="32"/>
        <v>1470.0891300000003</v>
      </c>
      <c r="AB50" s="89">
        <f t="shared" si="30"/>
        <v>1514.1918039000011</v>
      </c>
      <c r="AD50" s="39">
        <f t="shared" si="44"/>
        <v>3.0000000000000096E-2</v>
      </c>
      <c r="AE50" s="99">
        <f t="shared" si="39"/>
        <v>3.0000000000000009E-2</v>
      </c>
      <c r="AF50" s="99">
        <f t="shared" si="36"/>
        <v>3.0000000000000002E-2</v>
      </c>
      <c r="AG50" s="99">
        <f t="shared" si="33"/>
        <v>3.000000000000002E-2</v>
      </c>
    </row>
    <row r="51" spans="1:33" x14ac:dyDescent="0.25">
      <c r="A51" s="32" t="s">
        <v>5</v>
      </c>
      <c r="B51" s="32">
        <v>4</v>
      </c>
      <c r="C51" s="69">
        <v>48425</v>
      </c>
      <c r="E51" s="32" t="s">
        <v>5</v>
      </c>
      <c r="F51" s="32">
        <v>5</v>
      </c>
      <c r="G51" s="69">
        <f t="shared" si="40"/>
        <v>49877.75</v>
      </c>
      <c r="I51" s="32" t="s">
        <v>5</v>
      </c>
      <c r="J51" s="32">
        <v>6</v>
      </c>
      <c r="K51" s="69">
        <f t="shared" si="37"/>
        <v>51374.082500000004</v>
      </c>
      <c r="M51" s="32" t="s">
        <v>5</v>
      </c>
      <c r="N51" s="32">
        <v>7</v>
      </c>
      <c r="O51" s="69">
        <f t="shared" si="34"/>
        <v>52915.304975000006</v>
      </c>
      <c r="Q51" s="32" t="s">
        <v>5</v>
      </c>
      <c r="R51" s="32">
        <v>8</v>
      </c>
      <c r="S51" s="69">
        <f t="shared" si="31"/>
        <v>54502.76412425001</v>
      </c>
      <c r="U51" s="71">
        <f t="shared" si="41"/>
        <v>6077.7641242500104</v>
      </c>
      <c r="V51" s="39">
        <f t="shared" si="42"/>
        <v>0.12550881000000022</v>
      </c>
      <c r="W51" s="39">
        <f t="shared" si="43"/>
        <v>3.1377202500000055E-2</v>
      </c>
      <c r="Y51" s="89">
        <f t="shared" si="38"/>
        <v>1452.75</v>
      </c>
      <c r="Z51" s="89">
        <f t="shared" si="35"/>
        <v>1496.3325000000041</v>
      </c>
      <c r="AA51" s="89">
        <f t="shared" si="32"/>
        <v>1541.2224750000023</v>
      </c>
      <c r="AB51" s="89">
        <f t="shared" si="30"/>
        <v>1587.459149250004</v>
      </c>
      <c r="AD51" s="39">
        <f t="shared" si="44"/>
        <v>0.03</v>
      </c>
      <c r="AE51" s="99">
        <f t="shared" si="39"/>
        <v>3.0000000000000082E-2</v>
      </c>
      <c r="AF51" s="99">
        <f t="shared" si="36"/>
        <v>3.0000000000000044E-2</v>
      </c>
      <c r="AG51" s="99">
        <f t="shared" si="33"/>
        <v>3.0000000000000072E-2</v>
      </c>
    </row>
    <row r="52" spans="1:33" x14ac:dyDescent="0.25">
      <c r="A52" s="32" t="s">
        <v>5</v>
      </c>
      <c r="B52" s="32">
        <v>5</v>
      </c>
      <c r="C52" s="69">
        <v>50660</v>
      </c>
      <c r="E52" s="32" t="s">
        <v>5</v>
      </c>
      <c r="F52" s="32">
        <v>6</v>
      </c>
      <c r="G52" s="69">
        <f t="shared" si="40"/>
        <v>52179.8</v>
      </c>
      <c r="I52" s="32" t="s">
        <v>5</v>
      </c>
      <c r="J52" s="32">
        <v>7</v>
      </c>
      <c r="K52" s="69">
        <f t="shared" si="37"/>
        <v>53745.194000000003</v>
      </c>
      <c r="M52" s="32" t="s">
        <v>5</v>
      </c>
      <c r="N52" s="32">
        <v>8</v>
      </c>
      <c r="O52" s="69">
        <f t="shared" si="34"/>
        <v>55357.549820000007</v>
      </c>
      <c r="Q52" s="32" t="s">
        <v>5</v>
      </c>
      <c r="R52" s="32">
        <v>9</v>
      </c>
      <c r="S52" s="69">
        <f t="shared" si="31"/>
        <v>57018.276314600007</v>
      </c>
      <c r="U52" s="71">
        <f t="shared" si="41"/>
        <v>6358.276314600007</v>
      </c>
      <c r="V52" s="39">
        <f t="shared" si="42"/>
        <v>0.12550881000000014</v>
      </c>
      <c r="W52" s="39">
        <f t="shared" si="43"/>
        <v>3.1377202500000034E-2</v>
      </c>
      <c r="Y52" s="89">
        <f t="shared" si="38"/>
        <v>1519.8000000000029</v>
      </c>
      <c r="Z52" s="89">
        <f t="shared" si="35"/>
        <v>1565.3940000000002</v>
      </c>
      <c r="AA52" s="89">
        <f t="shared" si="32"/>
        <v>1612.3558200000043</v>
      </c>
      <c r="AB52" s="89">
        <f t="shared" si="30"/>
        <v>1660.7264945999996</v>
      </c>
      <c r="AD52" s="39">
        <f t="shared" si="44"/>
        <v>3.0000000000000058E-2</v>
      </c>
      <c r="AE52" s="99">
        <f t="shared" si="39"/>
        <v>3.0000000000000002E-2</v>
      </c>
      <c r="AF52" s="99">
        <f t="shared" si="36"/>
        <v>3.0000000000000079E-2</v>
      </c>
      <c r="AG52" s="99">
        <f t="shared" si="33"/>
        <v>2.9999999999999988E-2</v>
      </c>
    </row>
    <row r="53" spans="1:33" x14ac:dyDescent="0.25">
      <c r="A53" s="32" t="s">
        <v>5</v>
      </c>
      <c r="B53" s="32">
        <v>6</v>
      </c>
      <c r="C53" s="69">
        <v>52895</v>
      </c>
      <c r="E53" s="32" t="s">
        <v>5</v>
      </c>
      <c r="F53" s="32">
        <v>7</v>
      </c>
      <c r="G53" s="69">
        <f t="shared" si="40"/>
        <v>54481.85</v>
      </c>
      <c r="I53" s="32" t="s">
        <v>5</v>
      </c>
      <c r="J53" s="32">
        <v>8</v>
      </c>
      <c r="K53" s="69">
        <f t="shared" si="37"/>
        <v>56116.305500000002</v>
      </c>
      <c r="M53" s="32" t="s">
        <v>5</v>
      </c>
      <c r="N53" s="32">
        <v>9</v>
      </c>
      <c r="O53" s="69">
        <f t="shared" si="34"/>
        <v>57799.794665000001</v>
      </c>
      <c r="Q53" s="32" t="s">
        <v>5</v>
      </c>
      <c r="R53" s="32">
        <v>10</v>
      </c>
      <c r="S53" s="69">
        <f t="shared" si="31"/>
        <v>59533.788504950004</v>
      </c>
      <c r="U53" s="71">
        <f t="shared" si="41"/>
        <v>6638.7885049500037</v>
      </c>
      <c r="V53" s="39">
        <f t="shared" si="42"/>
        <v>0.12550881000000008</v>
      </c>
      <c r="W53" s="39">
        <f t="shared" si="43"/>
        <v>3.137720250000002E-2</v>
      </c>
      <c r="Y53" s="89">
        <f t="shared" si="38"/>
        <v>1586.8499999999985</v>
      </c>
      <c r="Z53" s="89">
        <f t="shared" si="35"/>
        <v>1634.4555000000037</v>
      </c>
      <c r="AA53" s="89">
        <f t="shared" si="32"/>
        <v>1683.489164999999</v>
      </c>
      <c r="AB53" s="89">
        <f t="shared" si="30"/>
        <v>1733.9938399500024</v>
      </c>
      <c r="AD53" s="39">
        <f t="shared" si="44"/>
        <v>2.9999999999999971E-2</v>
      </c>
      <c r="AE53" s="99">
        <f t="shared" si="39"/>
        <v>3.0000000000000068E-2</v>
      </c>
      <c r="AF53" s="99">
        <f t="shared" si="36"/>
        <v>2.9999999999999982E-2</v>
      </c>
      <c r="AG53" s="99">
        <f t="shared" si="33"/>
        <v>3.0000000000000041E-2</v>
      </c>
    </row>
    <row r="54" spans="1:33" x14ac:dyDescent="0.25">
      <c r="A54" s="32" t="s">
        <v>5</v>
      </c>
      <c r="B54" s="32">
        <v>7</v>
      </c>
      <c r="C54" s="69">
        <v>55130</v>
      </c>
      <c r="E54" s="32" t="s">
        <v>5</v>
      </c>
      <c r="F54" s="32">
        <v>8</v>
      </c>
      <c r="G54" s="69">
        <f t="shared" si="40"/>
        <v>56783.9</v>
      </c>
      <c r="I54" s="32" t="s">
        <v>5</v>
      </c>
      <c r="J54" s="32">
        <v>9</v>
      </c>
      <c r="K54" s="69">
        <f t="shared" si="37"/>
        <v>58487.417000000001</v>
      </c>
      <c r="M54" s="32" t="s">
        <v>5</v>
      </c>
      <c r="N54" s="32">
        <v>10</v>
      </c>
      <c r="O54" s="69">
        <f t="shared" si="34"/>
        <v>60242.039510000002</v>
      </c>
      <c r="Q54" s="32" t="s">
        <v>5</v>
      </c>
      <c r="R54" s="32">
        <v>11</v>
      </c>
      <c r="S54" s="69">
        <f t="shared" si="31"/>
        <v>62049.300695300008</v>
      </c>
      <c r="U54" s="71">
        <f t="shared" si="41"/>
        <v>6919.3006953000076</v>
      </c>
      <c r="V54" s="39">
        <f t="shared" si="42"/>
        <v>0.12550881000000014</v>
      </c>
      <c r="W54" s="39">
        <f t="shared" si="43"/>
        <v>3.1377202500000034E-2</v>
      </c>
      <c r="Y54" s="89">
        <f t="shared" si="38"/>
        <v>1653.9000000000015</v>
      </c>
      <c r="Z54" s="89">
        <f t="shared" si="35"/>
        <v>1703.5169999999998</v>
      </c>
      <c r="AA54" s="89">
        <f t="shared" si="32"/>
        <v>1754.6225100000011</v>
      </c>
      <c r="AB54" s="89">
        <f t="shared" si="30"/>
        <v>1807.2611853000053</v>
      </c>
      <c r="AD54" s="39">
        <f t="shared" si="44"/>
        <v>3.0000000000000027E-2</v>
      </c>
      <c r="AE54" s="99">
        <f t="shared" si="39"/>
        <v>2.9999999999999995E-2</v>
      </c>
      <c r="AF54" s="99">
        <f t="shared" si="36"/>
        <v>3.0000000000000016E-2</v>
      </c>
      <c r="AG54" s="99">
        <f t="shared" si="33"/>
        <v>3.0000000000000086E-2</v>
      </c>
    </row>
    <row r="55" spans="1:33" x14ac:dyDescent="0.25">
      <c r="A55" s="32" t="s">
        <v>5</v>
      </c>
      <c r="B55" s="32">
        <v>8</v>
      </c>
      <c r="C55" s="69">
        <v>57365</v>
      </c>
      <c r="E55" s="32" t="s">
        <v>5</v>
      </c>
      <c r="F55" s="32">
        <v>9</v>
      </c>
      <c r="G55" s="69">
        <f t="shared" si="40"/>
        <v>59085.950000000004</v>
      </c>
      <c r="I55" s="32" t="s">
        <v>5</v>
      </c>
      <c r="J55" s="32">
        <v>10</v>
      </c>
      <c r="K55" s="69">
        <f t="shared" si="37"/>
        <v>60858.528500000008</v>
      </c>
      <c r="M55" s="32" t="s">
        <v>5</v>
      </c>
      <c r="N55" s="32">
        <v>11</v>
      </c>
      <c r="O55" s="69">
        <f t="shared" si="34"/>
        <v>62684.284355000011</v>
      </c>
      <c r="Q55" s="32" t="s">
        <v>5</v>
      </c>
      <c r="R55" s="32">
        <v>12</v>
      </c>
      <c r="S55" s="69">
        <f t="shared" si="31"/>
        <v>64564.812885650012</v>
      </c>
      <c r="U55" s="71">
        <f t="shared" si="41"/>
        <v>7199.8128856500116</v>
      </c>
      <c r="V55" s="39">
        <f t="shared" si="42"/>
        <v>0.12550881000000019</v>
      </c>
      <c r="W55" s="39">
        <f t="shared" si="43"/>
        <v>3.1377202500000048E-2</v>
      </c>
      <c r="Y55" s="89">
        <f t="shared" si="38"/>
        <v>1720.9500000000044</v>
      </c>
      <c r="Z55" s="89">
        <f t="shared" si="35"/>
        <v>1772.5785000000033</v>
      </c>
      <c r="AA55" s="89">
        <f t="shared" si="32"/>
        <v>1825.7558550000031</v>
      </c>
      <c r="AB55" s="89">
        <f t="shared" si="30"/>
        <v>1880.5285306500009</v>
      </c>
      <c r="AD55" s="39">
        <f t="shared" si="44"/>
        <v>3.0000000000000075E-2</v>
      </c>
      <c r="AE55" s="99">
        <f t="shared" si="39"/>
        <v>3.0000000000000054E-2</v>
      </c>
      <c r="AF55" s="99">
        <f t="shared" si="36"/>
        <v>3.0000000000000047E-2</v>
      </c>
      <c r="AG55" s="99">
        <f t="shared" si="33"/>
        <v>3.0000000000000009E-2</v>
      </c>
    </row>
    <row r="56" spans="1:33" x14ac:dyDescent="0.25">
      <c r="A56" s="32" t="s">
        <v>5</v>
      </c>
      <c r="B56" s="32">
        <v>9</v>
      </c>
      <c r="C56" s="69">
        <v>59600</v>
      </c>
      <c r="E56" s="32" t="s">
        <v>5</v>
      </c>
      <c r="F56" s="32">
        <v>10</v>
      </c>
      <c r="G56" s="69">
        <f t="shared" si="40"/>
        <v>61388</v>
      </c>
      <c r="I56" s="32" t="s">
        <v>5</v>
      </c>
      <c r="J56" s="32">
        <v>11</v>
      </c>
      <c r="K56" s="69">
        <f t="shared" si="37"/>
        <v>63229.64</v>
      </c>
      <c r="M56" s="32" t="s">
        <v>5</v>
      </c>
      <c r="N56" s="32">
        <v>12</v>
      </c>
      <c r="O56" s="69">
        <f t="shared" si="34"/>
        <v>65126.529200000004</v>
      </c>
      <c r="Q56" s="32" t="s">
        <v>5</v>
      </c>
      <c r="R56" s="32">
        <v>13</v>
      </c>
      <c r="S56" s="69">
        <f t="shared" si="31"/>
        <v>67080.325076000008</v>
      </c>
      <c r="U56" s="71">
        <f t="shared" si="41"/>
        <v>7480.3250760000083</v>
      </c>
      <c r="V56" s="39">
        <f t="shared" si="42"/>
        <v>0.12550881000000014</v>
      </c>
      <c r="W56" s="39">
        <f t="shared" si="43"/>
        <v>3.1377202500000034E-2</v>
      </c>
      <c r="Y56" s="89">
        <f t="shared" si="38"/>
        <v>1788</v>
      </c>
      <c r="Z56" s="89">
        <f t="shared" si="35"/>
        <v>1841.6399999999994</v>
      </c>
      <c r="AA56" s="89">
        <f t="shared" si="32"/>
        <v>1896.8892000000051</v>
      </c>
      <c r="AB56" s="89">
        <f t="shared" si="30"/>
        <v>1953.7958760000038</v>
      </c>
      <c r="AD56" s="39">
        <f t="shared" si="44"/>
        <v>0.03</v>
      </c>
      <c r="AE56" s="99">
        <f t="shared" si="39"/>
        <v>2.9999999999999992E-2</v>
      </c>
      <c r="AF56" s="99">
        <f t="shared" si="36"/>
        <v>3.0000000000000082E-2</v>
      </c>
      <c r="AG56" s="99">
        <f t="shared" si="33"/>
        <v>3.0000000000000054E-2</v>
      </c>
    </row>
    <row r="57" spans="1:33" x14ac:dyDescent="0.25">
      <c r="A57" s="32" t="s">
        <v>5</v>
      </c>
      <c r="B57" s="32">
        <v>10</v>
      </c>
      <c r="C57" s="69">
        <v>61835</v>
      </c>
      <c r="E57" s="32" t="s">
        <v>5</v>
      </c>
      <c r="F57" s="32">
        <v>11</v>
      </c>
      <c r="G57" s="69">
        <f t="shared" si="40"/>
        <v>63690.05</v>
      </c>
      <c r="I57" s="32" t="s">
        <v>5</v>
      </c>
      <c r="J57" s="32">
        <v>12</v>
      </c>
      <c r="K57" s="69">
        <f t="shared" si="37"/>
        <v>65600.751499999998</v>
      </c>
      <c r="M57" s="32" t="s">
        <v>5</v>
      </c>
      <c r="N57" s="32">
        <v>13</v>
      </c>
      <c r="O57" s="69">
        <f t="shared" si="34"/>
        <v>67568.774044999998</v>
      </c>
      <c r="Q57" s="32" t="s">
        <v>5</v>
      </c>
      <c r="R57" s="32">
        <v>14</v>
      </c>
      <c r="S57" s="69">
        <f t="shared" si="31"/>
        <v>69595.837266350005</v>
      </c>
      <c r="U57" s="71">
        <f t="shared" si="41"/>
        <v>7760.8372663500049</v>
      </c>
      <c r="V57" s="39">
        <f t="shared" si="42"/>
        <v>0.12550881000000008</v>
      </c>
      <c r="W57" s="39">
        <f t="shared" si="43"/>
        <v>3.137720250000002E-2</v>
      </c>
      <c r="Y57" s="89">
        <f t="shared" si="38"/>
        <v>1855.0500000000029</v>
      </c>
      <c r="Z57" s="89">
        <f t="shared" si="35"/>
        <v>1910.7014999999956</v>
      </c>
      <c r="AA57" s="89">
        <f t="shared" si="32"/>
        <v>1968.0225449999998</v>
      </c>
      <c r="AB57" s="89">
        <f t="shared" si="30"/>
        <v>2027.0632213500066</v>
      </c>
      <c r="AD57" s="39">
        <f t="shared" si="44"/>
        <v>3.0000000000000047E-2</v>
      </c>
      <c r="AE57" s="99">
        <f t="shared" si="39"/>
        <v>2.999999999999993E-2</v>
      </c>
      <c r="AF57" s="99">
        <f t="shared" si="36"/>
        <v>0.03</v>
      </c>
      <c r="AG57" s="99">
        <f t="shared" si="33"/>
        <v>3.00000000000001E-2</v>
      </c>
    </row>
    <row r="58" spans="1:33" x14ac:dyDescent="0.25">
      <c r="A58" s="32" t="s">
        <v>5</v>
      </c>
      <c r="B58" s="32">
        <v>11</v>
      </c>
      <c r="C58" s="69">
        <v>64070</v>
      </c>
      <c r="E58" s="32" t="s">
        <v>5</v>
      </c>
      <c r="F58" s="32">
        <v>12</v>
      </c>
      <c r="G58" s="69">
        <f t="shared" si="40"/>
        <v>65992.100000000006</v>
      </c>
      <c r="I58" s="32" t="s">
        <v>5</v>
      </c>
      <c r="J58" s="32">
        <v>13</v>
      </c>
      <c r="K58" s="69">
        <f t="shared" si="37"/>
        <v>67971.863000000012</v>
      </c>
      <c r="M58" s="32" t="s">
        <v>5</v>
      </c>
      <c r="N58" s="32">
        <v>14</v>
      </c>
      <c r="O58" s="69">
        <f t="shared" si="34"/>
        <v>70011.018890000021</v>
      </c>
      <c r="Q58" s="32" t="s">
        <v>5</v>
      </c>
      <c r="R58" s="32">
        <v>15</v>
      </c>
      <c r="S58" s="69">
        <f t="shared" si="31"/>
        <v>72111.349456700031</v>
      </c>
      <c r="U58" s="71">
        <f t="shared" si="41"/>
        <v>8041.3494567000307</v>
      </c>
      <c r="V58" s="39">
        <f t="shared" si="42"/>
        <v>0.12550881000000047</v>
      </c>
      <c r="W58" s="39">
        <f t="shared" si="43"/>
        <v>3.1377202500000118E-2</v>
      </c>
      <c r="Y58" s="89">
        <f t="shared" si="38"/>
        <v>1922.1000000000058</v>
      </c>
      <c r="Z58" s="89">
        <f t="shared" si="35"/>
        <v>1979.7630000000063</v>
      </c>
      <c r="AA58" s="89">
        <f t="shared" si="32"/>
        <v>2039.1558900000091</v>
      </c>
      <c r="AB58" s="89">
        <f t="shared" si="30"/>
        <v>2100.3305667000095</v>
      </c>
      <c r="AD58" s="39">
        <f t="shared" si="44"/>
        <v>3.0000000000000093E-2</v>
      </c>
      <c r="AE58" s="99">
        <f t="shared" si="39"/>
        <v>3.0000000000000093E-2</v>
      </c>
      <c r="AF58" s="99">
        <f t="shared" si="36"/>
        <v>3.0000000000000127E-2</v>
      </c>
      <c r="AG58" s="99">
        <f t="shared" si="33"/>
        <v>3.0000000000000127E-2</v>
      </c>
    </row>
    <row r="59" spans="1:33" x14ac:dyDescent="0.25">
      <c r="A59" s="32" t="s">
        <v>5</v>
      </c>
      <c r="B59" s="32">
        <v>12</v>
      </c>
      <c r="C59" s="69">
        <v>66305</v>
      </c>
      <c r="E59" s="32" t="s">
        <v>5</v>
      </c>
      <c r="F59" s="32">
        <v>13</v>
      </c>
      <c r="G59" s="69">
        <f t="shared" si="40"/>
        <v>68294.150000000009</v>
      </c>
      <c r="I59" s="32" t="s">
        <v>5</v>
      </c>
      <c r="J59" s="32">
        <v>14</v>
      </c>
      <c r="K59" s="69">
        <f t="shared" si="37"/>
        <v>70342.974500000011</v>
      </c>
      <c r="M59" s="32" t="s">
        <v>5</v>
      </c>
      <c r="N59" s="32">
        <v>15</v>
      </c>
      <c r="O59" s="69">
        <f t="shared" si="34"/>
        <v>72453.263735000015</v>
      </c>
      <c r="Q59" s="32" t="s">
        <v>5</v>
      </c>
      <c r="R59" s="32">
        <v>16</v>
      </c>
      <c r="S59" s="69">
        <f>+O59*1.015</f>
        <v>73540.062691025014</v>
      </c>
      <c r="U59" s="71">
        <f t="shared" si="41"/>
        <v>7235.0626910250139</v>
      </c>
      <c r="V59" s="39">
        <f t="shared" si="42"/>
        <v>0.10911790500000021</v>
      </c>
      <c r="W59" s="39">
        <f t="shared" si="43"/>
        <v>2.7279476250000052E-2</v>
      </c>
      <c r="Y59" s="89">
        <f t="shared" si="38"/>
        <v>1989.1500000000087</v>
      </c>
      <c r="Z59" s="89">
        <f t="shared" si="35"/>
        <v>2048.8245000000024</v>
      </c>
      <c r="AA59" s="89">
        <f t="shared" si="32"/>
        <v>2110.2892350000038</v>
      </c>
      <c r="AB59" s="89">
        <f t="shared" si="30"/>
        <v>1086.7989560249989</v>
      </c>
      <c r="AD59" s="39">
        <f t="shared" si="44"/>
        <v>3.0000000000000131E-2</v>
      </c>
      <c r="AE59" s="99">
        <f t="shared" si="39"/>
        <v>3.0000000000000034E-2</v>
      </c>
      <c r="AF59" s="99">
        <f t="shared" si="36"/>
        <v>3.0000000000000051E-2</v>
      </c>
      <c r="AG59" s="99">
        <f t="shared" si="33"/>
        <v>1.4999999999999982E-2</v>
      </c>
    </row>
    <row r="60" spans="1:33" x14ac:dyDescent="0.25">
      <c r="A60" s="32" t="s">
        <v>5</v>
      </c>
      <c r="B60" s="32">
        <v>13</v>
      </c>
      <c r="C60" s="69">
        <v>68540</v>
      </c>
      <c r="E60" s="32" t="s">
        <v>5</v>
      </c>
      <c r="F60" s="32">
        <v>14</v>
      </c>
      <c r="G60" s="69">
        <f t="shared" si="40"/>
        <v>70596.2</v>
      </c>
      <c r="I60" s="32" t="s">
        <v>5</v>
      </c>
      <c r="J60" s="32">
        <v>15</v>
      </c>
      <c r="K60" s="69">
        <f t="shared" si="37"/>
        <v>72714.085999999996</v>
      </c>
      <c r="M60" s="32" t="s">
        <v>5</v>
      </c>
      <c r="N60" s="32">
        <v>16</v>
      </c>
      <c r="O60" s="69">
        <f>+K60*1.015</f>
        <v>73804.797289999988</v>
      </c>
      <c r="Q60" s="32" t="s">
        <v>5</v>
      </c>
      <c r="R60" s="32">
        <v>17</v>
      </c>
      <c r="S60" s="69">
        <f>+O60*1.015</f>
        <v>74911.869249349984</v>
      </c>
      <c r="U60" s="71">
        <f t="shared" si="41"/>
        <v>6371.8692493499839</v>
      </c>
      <c r="V60" s="39">
        <f t="shared" si="42"/>
        <v>9.2965702499999761E-2</v>
      </c>
      <c r="W60" s="39">
        <f t="shared" si="43"/>
        <v>2.324142562499994E-2</v>
      </c>
      <c r="Y60" s="89">
        <f t="shared" si="38"/>
        <v>2056.1999999999971</v>
      </c>
      <c r="Z60" s="89">
        <f t="shared" si="35"/>
        <v>2117.8859999999986</v>
      </c>
      <c r="AA60" s="89">
        <f t="shared" si="32"/>
        <v>1090.711289999992</v>
      </c>
      <c r="AB60" s="89">
        <f t="shared" si="30"/>
        <v>1107.0719593499962</v>
      </c>
      <c r="AD60" s="39">
        <f t="shared" si="44"/>
        <v>2.9999999999999957E-2</v>
      </c>
      <c r="AE60" s="99">
        <f t="shared" si="39"/>
        <v>2.9999999999999982E-2</v>
      </c>
      <c r="AF60" s="99">
        <f t="shared" si="36"/>
        <v>1.499999999999989E-2</v>
      </c>
      <c r="AG60" s="99">
        <f t="shared" si="33"/>
        <v>1.4999999999999951E-2</v>
      </c>
    </row>
    <row r="61" spans="1:33" x14ac:dyDescent="0.25">
      <c r="A61" s="32" t="s">
        <v>5</v>
      </c>
      <c r="B61" s="32">
        <v>14</v>
      </c>
      <c r="C61" s="69">
        <v>70775</v>
      </c>
      <c r="E61" s="32" t="s">
        <v>5</v>
      </c>
      <c r="F61" s="32">
        <v>15</v>
      </c>
      <c r="G61" s="69">
        <f t="shared" si="40"/>
        <v>72898.25</v>
      </c>
      <c r="I61" s="32" t="s">
        <v>5</v>
      </c>
      <c r="J61" s="32">
        <v>16</v>
      </c>
      <c r="K61" s="69">
        <f>+G61*1.015</f>
        <v>73991.72374999999</v>
      </c>
      <c r="M61" s="32" t="s">
        <v>5</v>
      </c>
      <c r="N61" s="32">
        <v>17</v>
      </c>
      <c r="O61" s="69">
        <f>+K61*1.015</f>
        <v>75101.599606249976</v>
      </c>
      <c r="Q61" s="32" t="s">
        <v>5</v>
      </c>
      <c r="R61" s="32">
        <v>18</v>
      </c>
      <c r="S61" s="69">
        <f>+O61*1.015</f>
        <v>76228.123600343723</v>
      </c>
      <c r="U61" s="71">
        <f t="shared" si="41"/>
        <v>5453.1236003437225</v>
      </c>
      <c r="V61" s="39">
        <f t="shared" si="42"/>
        <v>7.7048726249999616E-2</v>
      </c>
      <c r="W61" s="39">
        <f t="shared" si="43"/>
        <v>1.9262181562499904E-2</v>
      </c>
      <c r="Y61" s="89">
        <f t="shared" si="38"/>
        <v>2123.25</v>
      </c>
      <c r="Z61" s="89">
        <f t="shared" si="35"/>
        <v>1093.4737499999901</v>
      </c>
      <c r="AA61" s="89">
        <f t="shared" si="32"/>
        <v>1109.8758562499861</v>
      </c>
      <c r="AB61" s="89">
        <f t="shared" si="30"/>
        <v>1126.5239940937463</v>
      </c>
      <c r="AD61" s="39">
        <f t="shared" si="44"/>
        <v>0.03</v>
      </c>
      <c r="AE61" s="99">
        <f t="shared" si="39"/>
        <v>1.4999999999999864E-2</v>
      </c>
      <c r="AF61" s="99">
        <f t="shared" si="36"/>
        <v>1.4999999999999814E-2</v>
      </c>
      <c r="AG61" s="99">
        <f t="shared" si="33"/>
        <v>1.4999999999999956E-2</v>
      </c>
    </row>
    <row r="62" spans="1:33" x14ac:dyDescent="0.25">
      <c r="A62" s="32" t="s">
        <v>5</v>
      </c>
      <c r="B62" s="32">
        <v>15</v>
      </c>
      <c r="C62" s="69">
        <v>71893</v>
      </c>
      <c r="E62" s="32" t="s">
        <v>5</v>
      </c>
      <c r="F62" s="32">
        <v>15</v>
      </c>
      <c r="G62" s="69">
        <f>+G61</f>
        <v>72898.25</v>
      </c>
      <c r="I62" s="32" t="s">
        <v>5</v>
      </c>
      <c r="J62" s="32">
        <v>16</v>
      </c>
      <c r="K62" s="69">
        <f>+K61</f>
        <v>73991.72374999999</v>
      </c>
      <c r="M62" s="32" t="s">
        <v>5</v>
      </c>
      <c r="N62" s="32">
        <v>17</v>
      </c>
      <c r="O62" s="69">
        <f>+O61</f>
        <v>75101.599606249976</v>
      </c>
      <c r="Q62" s="32" t="s">
        <v>5</v>
      </c>
      <c r="R62" s="32">
        <v>18</v>
      </c>
      <c r="S62" s="69">
        <f>+S61</f>
        <v>76228.123600343723</v>
      </c>
      <c r="U62" s="71">
        <f t="shared" si="41"/>
        <v>4335.1236003437225</v>
      </c>
      <c r="V62" s="39">
        <f t="shared" si="42"/>
        <v>6.029966200247204E-2</v>
      </c>
      <c r="W62" s="39">
        <f t="shared" si="43"/>
        <v>1.507491550061801E-2</v>
      </c>
      <c r="Y62" s="89">
        <f t="shared" si="38"/>
        <v>1005.25</v>
      </c>
      <c r="Z62" s="89">
        <f t="shared" si="35"/>
        <v>1093.4737499999901</v>
      </c>
      <c r="AA62" s="89">
        <f t="shared" si="32"/>
        <v>1109.8758562499861</v>
      </c>
      <c r="AB62" s="89">
        <f t="shared" si="30"/>
        <v>1126.5239940937463</v>
      </c>
      <c r="AD62" s="39">
        <f t="shared" si="44"/>
        <v>1.398258523082915E-2</v>
      </c>
      <c r="AE62" s="99">
        <f t="shared" si="39"/>
        <v>1.4999999999999864E-2</v>
      </c>
      <c r="AF62" s="99">
        <f t="shared" si="36"/>
        <v>1.4999999999999814E-2</v>
      </c>
      <c r="AG62" s="99">
        <f t="shared" si="33"/>
        <v>1.4999999999999956E-2</v>
      </c>
    </row>
    <row r="63" spans="1:33" x14ac:dyDescent="0.25">
      <c r="U63" s="71"/>
      <c r="V63" s="39"/>
      <c r="W63" s="39"/>
      <c r="Y63" s="89"/>
      <c r="Z63" s="89"/>
      <c r="AA63" s="89"/>
      <c r="AB63" s="89"/>
    </row>
    <row r="64" spans="1:33" s="90" customFormat="1" x14ac:dyDescent="0.2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32" t="s">
        <v>6</v>
      </c>
      <c r="R64" s="32">
        <v>1</v>
      </c>
      <c r="S64" s="69">
        <f>+O65+1000</f>
        <v>47450</v>
      </c>
      <c r="Y64" s="89"/>
      <c r="Z64" s="89"/>
      <c r="AA64" s="89"/>
      <c r="AB64" s="89"/>
      <c r="AC64" s="70"/>
      <c r="AE64" s="92"/>
      <c r="AF64" s="92"/>
      <c r="AG64" s="92"/>
    </row>
    <row r="65" spans="1:33" s="90" customFormat="1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32" t="s">
        <v>6</v>
      </c>
      <c r="N65" s="32">
        <v>1</v>
      </c>
      <c r="O65" s="69">
        <f>+K66+1000</f>
        <v>46450</v>
      </c>
      <c r="P65" s="70"/>
      <c r="Q65" s="32" t="s">
        <v>6</v>
      </c>
      <c r="R65" s="32">
        <v>2</v>
      </c>
      <c r="S65" s="69">
        <f>+O65*1.03</f>
        <v>47843.5</v>
      </c>
      <c r="Y65" s="89"/>
      <c r="Z65" s="89"/>
      <c r="AA65" s="89"/>
      <c r="AB65" s="89">
        <f t="shared" ref="AB65:AB82" si="45">+S65-O65</f>
        <v>1393.5</v>
      </c>
      <c r="AC65" s="70"/>
      <c r="AE65" s="92"/>
      <c r="AF65" s="92"/>
      <c r="AG65" s="99">
        <f>+AB65/O65</f>
        <v>0.03</v>
      </c>
    </row>
    <row r="66" spans="1:33" s="90" customFormat="1" x14ac:dyDescent="0.25">
      <c r="A66" s="70"/>
      <c r="B66" s="70"/>
      <c r="C66" s="70"/>
      <c r="D66" s="70"/>
      <c r="E66" s="32"/>
      <c r="F66" s="32"/>
      <c r="G66" s="69"/>
      <c r="H66" s="70"/>
      <c r="I66" s="32" t="s">
        <v>6</v>
      </c>
      <c r="J66" s="32">
        <v>1</v>
      </c>
      <c r="K66" s="69">
        <f>+G67+750</f>
        <v>45450</v>
      </c>
      <c r="L66" s="70"/>
      <c r="M66" s="32" t="s">
        <v>6</v>
      </c>
      <c r="N66" s="32">
        <v>2</v>
      </c>
      <c r="O66" s="69">
        <f>+K66*1.03</f>
        <v>46813.5</v>
      </c>
      <c r="P66" s="70"/>
      <c r="Q66" s="32" t="s">
        <v>6</v>
      </c>
      <c r="R66" s="32">
        <v>3</v>
      </c>
      <c r="S66" s="69">
        <f t="shared" ref="S66:S78" si="46">+O66*1.03</f>
        <v>48217.904999999999</v>
      </c>
      <c r="Y66" s="89"/>
      <c r="Z66" s="89"/>
      <c r="AA66" s="89">
        <f t="shared" ref="AA66:AA82" si="47">+O66-K66</f>
        <v>1363.5</v>
      </c>
      <c r="AB66" s="89">
        <f t="shared" si="45"/>
        <v>1404.4049999999988</v>
      </c>
      <c r="AC66" s="70"/>
      <c r="AE66" s="92"/>
      <c r="AF66" s="99">
        <f>+AA66/K66</f>
        <v>0.03</v>
      </c>
      <c r="AG66" s="99">
        <f t="shared" ref="AG66:AG82" si="48">+AB66/O66</f>
        <v>2.9999999999999975E-2</v>
      </c>
    </row>
    <row r="67" spans="1:33" s="90" customFormat="1" x14ac:dyDescent="0.25">
      <c r="A67" s="70"/>
      <c r="B67" s="70"/>
      <c r="C67" s="70"/>
      <c r="D67" s="70"/>
      <c r="E67" s="32" t="s">
        <v>6</v>
      </c>
      <c r="F67" s="32">
        <v>1</v>
      </c>
      <c r="G67" s="69">
        <v>44700</v>
      </c>
      <c r="H67" s="70"/>
      <c r="I67" s="32" t="s">
        <v>6</v>
      </c>
      <c r="J67" s="32">
        <v>2</v>
      </c>
      <c r="K67" s="69">
        <f>+G67*1.03</f>
        <v>46041</v>
      </c>
      <c r="L67" s="70"/>
      <c r="M67" s="32" t="s">
        <v>6</v>
      </c>
      <c r="N67" s="32">
        <v>3</v>
      </c>
      <c r="O67" s="69">
        <f t="shared" ref="O67:O79" si="49">+K67*1.03</f>
        <v>47422.23</v>
      </c>
      <c r="P67" s="70"/>
      <c r="Q67" s="32" t="s">
        <v>6</v>
      </c>
      <c r="R67" s="32">
        <v>4</v>
      </c>
      <c r="S67" s="69">
        <f t="shared" si="46"/>
        <v>48844.896900000007</v>
      </c>
      <c r="Y67" s="89"/>
      <c r="Z67" s="89">
        <f t="shared" ref="Z67:Z82" si="50">+K67-G67</f>
        <v>1341</v>
      </c>
      <c r="AA67" s="89">
        <f t="shared" si="47"/>
        <v>1381.2300000000032</v>
      </c>
      <c r="AB67" s="89">
        <f t="shared" si="45"/>
        <v>1422.6669000000038</v>
      </c>
      <c r="AC67" s="70"/>
      <c r="AE67" s="99">
        <f>+Z67/G67</f>
        <v>0.03</v>
      </c>
      <c r="AF67" s="99">
        <f t="shared" ref="AF67:AG82" si="51">+AA67/K67</f>
        <v>3.0000000000000068E-2</v>
      </c>
      <c r="AG67" s="99">
        <f t="shared" si="48"/>
        <v>3.0000000000000079E-2</v>
      </c>
    </row>
    <row r="68" spans="1:33" x14ac:dyDescent="0.25">
      <c r="A68" s="32" t="s">
        <v>6</v>
      </c>
      <c r="B68" s="32">
        <v>1</v>
      </c>
      <c r="C68" s="69">
        <v>44700</v>
      </c>
      <c r="E68" s="32" t="s">
        <v>6</v>
      </c>
      <c r="F68" s="32">
        <v>2</v>
      </c>
      <c r="G68" s="69">
        <f>+C68*1.03</f>
        <v>46041</v>
      </c>
      <c r="I68" s="32" t="s">
        <v>6</v>
      </c>
      <c r="J68" s="32">
        <v>3</v>
      </c>
      <c r="K68" s="69">
        <f t="shared" ref="K68:K80" si="52">+G68*1.03</f>
        <v>47422.23</v>
      </c>
      <c r="M68" s="32" t="s">
        <v>6</v>
      </c>
      <c r="N68" s="32">
        <v>4</v>
      </c>
      <c r="O68" s="69">
        <f t="shared" si="49"/>
        <v>48844.896900000007</v>
      </c>
      <c r="Q68" s="32" t="s">
        <v>6</v>
      </c>
      <c r="R68" s="32">
        <v>5</v>
      </c>
      <c r="S68" s="69">
        <f t="shared" si="46"/>
        <v>50310.243807000006</v>
      </c>
      <c r="U68" s="71">
        <f>+S68-C68</f>
        <v>5610.2438070000062</v>
      </c>
      <c r="V68" s="39">
        <f>+U68/C68</f>
        <v>0.12550881000000014</v>
      </c>
      <c r="W68" s="39">
        <f>+V68/4</f>
        <v>3.1377202500000034E-2</v>
      </c>
      <c r="Y68" s="89">
        <f t="shared" ref="Y68:Y82" si="53">+G68-C68</f>
        <v>1341</v>
      </c>
      <c r="Z68" s="89">
        <f t="shared" si="50"/>
        <v>1381.2300000000032</v>
      </c>
      <c r="AA68" s="89">
        <f t="shared" si="47"/>
        <v>1422.6669000000038</v>
      </c>
      <c r="AB68" s="89">
        <f t="shared" si="45"/>
        <v>1465.3469069999992</v>
      </c>
      <c r="AD68" s="39">
        <f>+Y68/C68</f>
        <v>0.03</v>
      </c>
      <c r="AE68" s="99">
        <f t="shared" ref="AE68:AF82" si="54">+Z68/G68</f>
        <v>3.0000000000000068E-2</v>
      </c>
      <c r="AF68" s="99">
        <f t="shared" si="51"/>
        <v>3.0000000000000079E-2</v>
      </c>
      <c r="AG68" s="99">
        <f t="shared" si="48"/>
        <v>2.9999999999999978E-2</v>
      </c>
    </row>
    <row r="69" spans="1:33" x14ac:dyDescent="0.25">
      <c r="A69" s="32" t="s">
        <v>6</v>
      </c>
      <c r="B69" s="32">
        <v>2</v>
      </c>
      <c r="C69" s="69">
        <v>46935</v>
      </c>
      <c r="E69" s="32" t="s">
        <v>6</v>
      </c>
      <c r="F69" s="32">
        <v>3</v>
      </c>
      <c r="G69" s="69">
        <f t="shared" ref="G69:G81" si="55">+C69*1.03</f>
        <v>48343.05</v>
      </c>
      <c r="I69" s="32" t="s">
        <v>6</v>
      </c>
      <c r="J69" s="32">
        <v>4</v>
      </c>
      <c r="K69" s="69">
        <f t="shared" si="52"/>
        <v>49793.341500000002</v>
      </c>
      <c r="M69" s="32" t="s">
        <v>6</v>
      </c>
      <c r="N69" s="32">
        <v>5</v>
      </c>
      <c r="O69" s="69">
        <f t="shared" si="49"/>
        <v>51287.141745000001</v>
      </c>
      <c r="Q69" s="32" t="s">
        <v>6</v>
      </c>
      <c r="R69" s="32">
        <v>6</v>
      </c>
      <c r="S69" s="69">
        <f t="shared" si="46"/>
        <v>52825.755997350003</v>
      </c>
      <c r="U69" s="71">
        <f t="shared" ref="U69:U82" si="56">+S69-C69</f>
        <v>5890.7559973500029</v>
      </c>
      <c r="V69" s="39">
        <f t="shared" ref="V69:V82" si="57">+U69/C69</f>
        <v>0.12550881000000005</v>
      </c>
      <c r="W69" s="39">
        <f t="shared" ref="W69:W82" si="58">+V69/4</f>
        <v>3.1377202500000013E-2</v>
      </c>
      <c r="Y69" s="89">
        <f t="shared" si="53"/>
        <v>1408.0500000000029</v>
      </c>
      <c r="Z69" s="89">
        <f t="shared" si="50"/>
        <v>1450.2914999999994</v>
      </c>
      <c r="AA69" s="89">
        <f t="shared" si="47"/>
        <v>1493.8002449999985</v>
      </c>
      <c r="AB69" s="89">
        <f t="shared" si="45"/>
        <v>1538.6142523500021</v>
      </c>
      <c r="AD69" s="39">
        <f t="shared" ref="AD69:AD82" si="59">+Y69/C69</f>
        <v>3.0000000000000061E-2</v>
      </c>
      <c r="AE69" s="99">
        <f t="shared" si="54"/>
        <v>2.9999999999999985E-2</v>
      </c>
      <c r="AF69" s="99">
        <f t="shared" si="51"/>
        <v>2.9999999999999968E-2</v>
      </c>
      <c r="AG69" s="99">
        <f t="shared" si="48"/>
        <v>3.0000000000000041E-2</v>
      </c>
    </row>
    <row r="70" spans="1:33" x14ac:dyDescent="0.25">
      <c r="A70" s="32" t="s">
        <v>6</v>
      </c>
      <c r="B70" s="32">
        <v>3</v>
      </c>
      <c r="C70" s="69">
        <v>49170</v>
      </c>
      <c r="E70" s="32" t="s">
        <v>6</v>
      </c>
      <c r="F70" s="32">
        <v>4</v>
      </c>
      <c r="G70" s="69">
        <f t="shared" si="55"/>
        <v>50645.1</v>
      </c>
      <c r="I70" s="32" t="s">
        <v>6</v>
      </c>
      <c r="J70" s="32">
        <v>5</v>
      </c>
      <c r="K70" s="69">
        <f t="shared" si="52"/>
        <v>52164.453000000001</v>
      </c>
      <c r="M70" s="32" t="s">
        <v>6</v>
      </c>
      <c r="N70" s="32">
        <v>6</v>
      </c>
      <c r="O70" s="69">
        <f t="shared" si="49"/>
        <v>53729.386590000002</v>
      </c>
      <c r="Q70" s="32" t="s">
        <v>6</v>
      </c>
      <c r="R70" s="32">
        <v>7</v>
      </c>
      <c r="S70" s="69">
        <f t="shared" si="46"/>
        <v>55341.268187700007</v>
      </c>
      <c r="U70" s="71">
        <f t="shared" si="56"/>
        <v>6171.2681877000068</v>
      </c>
      <c r="V70" s="39">
        <f t="shared" si="57"/>
        <v>0.12550881000000014</v>
      </c>
      <c r="W70" s="39">
        <f t="shared" si="58"/>
        <v>3.1377202500000034E-2</v>
      </c>
      <c r="Y70" s="89">
        <f t="shared" si="53"/>
        <v>1475.0999999999985</v>
      </c>
      <c r="Z70" s="89">
        <f t="shared" si="50"/>
        <v>1519.3530000000028</v>
      </c>
      <c r="AA70" s="89">
        <f t="shared" si="47"/>
        <v>1564.9335900000005</v>
      </c>
      <c r="AB70" s="89">
        <f t="shared" si="45"/>
        <v>1611.8815977000049</v>
      </c>
      <c r="AD70" s="39">
        <f t="shared" si="59"/>
        <v>2.9999999999999971E-2</v>
      </c>
      <c r="AE70" s="99">
        <f t="shared" si="54"/>
        <v>3.0000000000000054E-2</v>
      </c>
      <c r="AF70" s="99">
        <f t="shared" si="51"/>
        <v>3.0000000000000009E-2</v>
      </c>
      <c r="AG70" s="99">
        <f t="shared" si="48"/>
        <v>3.0000000000000089E-2</v>
      </c>
    </row>
    <row r="71" spans="1:33" x14ac:dyDescent="0.25">
      <c r="A71" s="32" t="s">
        <v>6</v>
      </c>
      <c r="B71" s="32">
        <v>4</v>
      </c>
      <c r="C71" s="69">
        <v>51405</v>
      </c>
      <c r="E71" s="32" t="s">
        <v>6</v>
      </c>
      <c r="F71" s="32">
        <v>5</v>
      </c>
      <c r="G71" s="69">
        <f t="shared" si="55"/>
        <v>52947.15</v>
      </c>
      <c r="I71" s="32" t="s">
        <v>6</v>
      </c>
      <c r="J71" s="32">
        <v>6</v>
      </c>
      <c r="K71" s="69">
        <f t="shared" si="52"/>
        <v>54535.5645</v>
      </c>
      <c r="M71" s="32" t="s">
        <v>6</v>
      </c>
      <c r="N71" s="32">
        <v>7</v>
      </c>
      <c r="O71" s="69">
        <f t="shared" si="49"/>
        <v>56171.631435000003</v>
      </c>
      <c r="Q71" s="32" t="s">
        <v>6</v>
      </c>
      <c r="R71" s="32">
        <v>8</v>
      </c>
      <c r="S71" s="69">
        <f t="shared" si="46"/>
        <v>57856.780378050003</v>
      </c>
      <c r="U71" s="71">
        <f t="shared" si="56"/>
        <v>6451.7803780500035</v>
      </c>
      <c r="V71" s="39">
        <f t="shared" si="57"/>
        <v>0.12550881000000008</v>
      </c>
      <c r="W71" s="39">
        <f t="shared" si="58"/>
        <v>3.137720250000002E-2</v>
      </c>
      <c r="Y71" s="89">
        <f t="shared" si="53"/>
        <v>1542.1500000000015</v>
      </c>
      <c r="Z71" s="89">
        <f t="shared" si="50"/>
        <v>1588.414499999999</v>
      </c>
      <c r="AA71" s="89">
        <f t="shared" si="47"/>
        <v>1636.0669350000026</v>
      </c>
      <c r="AB71" s="89">
        <f t="shared" si="45"/>
        <v>1685.1489430500005</v>
      </c>
      <c r="AD71" s="39">
        <f t="shared" si="59"/>
        <v>3.0000000000000027E-2</v>
      </c>
      <c r="AE71" s="99">
        <f t="shared" si="54"/>
        <v>2.9999999999999978E-2</v>
      </c>
      <c r="AF71" s="99">
        <f t="shared" si="51"/>
        <v>3.0000000000000047E-2</v>
      </c>
      <c r="AG71" s="99">
        <f t="shared" si="48"/>
        <v>3.0000000000000009E-2</v>
      </c>
    </row>
    <row r="72" spans="1:33" x14ac:dyDescent="0.25">
      <c r="A72" s="32" t="s">
        <v>6</v>
      </c>
      <c r="B72" s="32">
        <v>5</v>
      </c>
      <c r="C72" s="69">
        <v>53640</v>
      </c>
      <c r="E72" s="32" t="s">
        <v>6</v>
      </c>
      <c r="F72" s="32">
        <v>6</v>
      </c>
      <c r="G72" s="69">
        <f t="shared" si="55"/>
        <v>55249.200000000004</v>
      </c>
      <c r="I72" s="32" t="s">
        <v>6</v>
      </c>
      <c r="J72" s="32">
        <v>7</v>
      </c>
      <c r="K72" s="69">
        <f t="shared" si="52"/>
        <v>56906.676000000007</v>
      </c>
      <c r="M72" s="32" t="s">
        <v>6</v>
      </c>
      <c r="N72" s="32">
        <v>8</v>
      </c>
      <c r="O72" s="69">
        <f t="shared" si="49"/>
        <v>58613.876280000011</v>
      </c>
      <c r="Q72" s="32" t="s">
        <v>6</v>
      </c>
      <c r="R72" s="32">
        <v>9</v>
      </c>
      <c r="S72" s="69">
        <f t="shared" si="46"/>
        <v>60372.292568400015</v>
      </c>
      <c r="U72" s="71">
        <f t="shared" si="56"/>
        <v>6732.2925684000147</v>
      </c>
      <c r="V72" s="39">
        <f t="shared" si="57"/>
        <v>0.12550881000000028</v>
      </c>
      <c r="W72" s="39">
        <f t="shared" si="58"/>
        <v>3.1377202500000069E-2</v>
      </c>
      <c r="Y72" s="89">
        <f t="shared" si="53"/>
        <v>1609.2000000000044</v>
      </c>
      <c r="Z72" s="89">
        <f t="shared" si="50"/>
        <v>1657.4760000000024</v>
      </c>
      <c r="AA72" s="89">
        <f t="shared" si="47"/>
        <v>1707.2002800000046</v>
      </c>
      <c r="AB72" s="89">
        <f t="shared" si="45"/>
        <v>1758.4162884000034</v>
      </c>
      <c r="AD72" s="39">
        <f t="shared" si="59"/>
        <v>3.0000000000000082E-2</v>
      </c>
      <c r="AE72" s="99">
        <f t="shared" si="54"/>
        <v>3.0000000000000041E-2</v>
      </c>
      <c r="AF72" s="99">
        <f t="shared" si="51"/>
        <v>3.0000000000000075E-2</v>
      </c>
      <c r="AG72" s="99">
        <f t="shared" si="48"/>
        <v>3.0000000000000051E-2</v>
      </c>
    </row>
    <row r="73" spans="1:33" x14ac:dyDescent="0.25">
      <c r="A73" s="32" t="s">
        <v>6</v>
      </c>
      <c r="B73" s="32">
        <v>6</v>
      </c>
      <c r="C73" s="69">
        <v>55875</v>
      </c>
      <c r="E73" s="32" t="s">
        <v>6</v>
      </c>
      <c r="F73" s="32">
        <v>7</v>
      </c>
      <c r="G73" s="69">
        <f t="shared" si="55"/>
        <v>57551.25</v>
      </c>
      <c r="I73" s="32" t="s">
        <v>6</v>
      </c>
      <c r="J73" s="32">
        <v>8</v>
      </c>
      <c r="K73" s="69">
        <f t="shared" si="52"/>
        <v>59277.787499999999</v>
      </c>
      <c r="M73" s="32" t="s">
        <v>6</v>
      </c>
      <c r="N73" s="32">
        <v>9</v>
      </c>
      <c r="O73" s="69">
        <f t="shared" si="49"/>
        <v>61056.121124999998</v>
      </c>
      <c r="Q73" s="32" t="s">
        <v>6</v>
      </c>
      <c r="R73" s="32">
        <v>10</v>
      </c>
      <c r="S73" s="69">
        <f t="shared" si="46"/>
        <v>62887.804758749997</v>
      </c>
      <c r="U73" s="71">
        <f t="shared" si="56"/>
        <v>7012.8047587499968</v>
      </c>
      <c r="V73" s="39">
        <f t="shared" si="57"/>
        <v>0.12550880999999994</v>
      </c>
      <c r="W73" s="39">
        <f t="shared" si="58"/>
        <v>3.1377202499999986E-2</v>
      </c>
      <c r="Y73" s="89">
        <f t="shared" si="53"/>
        <v>1676.25</v>
      </c>
      <c r="Z73" s="89">
        <f t="shared" si="50"/>
        <v>1726.5374999999985</v>
      </c>
      <c r="AA73" s="89">
        <f t="shared" si="47"/>
        <v>1778.3336249999993</v>
      </c>
      <c r="AB73" s="89">
        <f t="shared" si="45"/>
        <v>1831.683633749999</v>
      </c>
      <c r="AD73" s="39">
        <f t="shared" si="59"/>
        <v>0.03</v>
      </c>
      <c r="AE73" s="99">
        <f t="shared" si="54"/>
        <v>2.9999999999999975E-2</v>
      </c>
      <c r="AF73" s="99">
        <f t="shared" si="51"/>
        <v>2.9999999999999988E-2</v>
      </c>
      <c r="AG73" s="99">
        <f t="shared" si="48"/>
        <v>2.9999999999999985E-2</v>
      </c>
    </row>
    <row r="74" spans="1:33" x14ac:dyDescent="0.25">
      <c r="A74" s="32" t="s">
        <v>6</v>
      </c>
      <c r="B74" s="32">
        <v>7</v>
      </c>
      <c r="C74" s="69">
        <v>58110</v>
      </c>
      <c r="E74" s="32" t="s">
        <v>6</v>
      </c>
      <c r="F74" s="32">
        <v>8</v>
      </c>
      <c r="G74" s="69">
        <f t="shared" si="55"/>
        <v>59853.3</v>
      </c>
      <c r="I74" s="32" t="s">
        <v>6</v>
      </c>
      <c r="J74" s="32">
        <v>9</v>
      </c>
      <c r="K74" s="69">
        <f t="shared" si="52"/>
        <v>61648.899000000005</v>
      </c>
      <c r="M74" s="32" t="s">
        <v>6</v>
      </c>
      <c r="N74" s="32">
        <v>10</v>
      </c>
      <c r="O74" s="69">
        <f t="shared" si="49"/>
        <v>63498.365970000006</v>
      </c>
      <c r="Q74" s="32" t="s">
        <v>6</v>
      </c>
      <c r="R74" s="32">
        <v>11</v>
      </c>
      <c r="S74" s="69">
        <f t="shared" si="46"/>
        <v>65403.316949100008</v>
      </c>
      <c r="U74" s="71">
        <f t="shared" si="56"/>
        <v>7293.3169491000081</v>
      </c>
      <c r="V74" s="39">
        <f t="shared" si="57"/>
        <v>0.12550881000000014</v>
      </c>
      <c r="W74" s="39">
        <f t="shared" si="58"/>
        <v>3.1377202500000034E-2</v>
      </c>
      <c r="Y74" s="89">
        <f t="shared" si="53"/>
        <v>1743.3000000000029</v>
      </c>
      <c r="Z74" s="89">
        <f t="shared" si="50"/>
        <v>1795.599000000002</v>
      </c>
      <c r="AA74" s="89">
        <f t="shared" si="47"/>
        <v>1849.4669700000013</v>
      </c>
      <c r="AB74" s="89">
        <f t="shared" si="45"/>
        <v>1904.9509791000019</v>
      </c>
      <c r="AD74" s="39">
        <f t="shared" si="59"/>
        <v>3.0000000000000051E-2</v>
      </c>
      <c r="AE74" s="99">
        <f t="shared" si="54"/>
        <v>3.000000000000003E-2</v>
      </c>
      <c r="AF74" s="99">
        <f t="shared" si="51"/>
        <v>3.000000000000002E-2</v>
      </c>
      <c r="AG74" s="99">
        <f t="shared" si="48"/>
        <v>3.0000000000000027E-2</v>
      </c>
    </row>
    <row r="75" spans="1:33" x14ac:dyDescent="0.25">
      <c r="A75" s="32" t="s">
        <v>6</v>
      </c>
      <c r="B75" s="32">
        <v>8</v>
      </c>
      <c r="C75" s="69">
        <v>60345</v>
      </c>
      <c r="E75" s="32" t="s">
        <v>6</v>
      </c>
      <c r="F75" s="32">
        <v>9</v>
      </c>
      <c r="G75" s="69">
        <f t="shared" si="55"/>
        <v>62155.35</v>
      </c>
      <c r="I75" s="32" t="s">
        <v>6</v>
      </c>
      <c r="J75" s="32">
        <v>10</v>
      </c>
      <c r="K75" s="69">
        <f t="shared" si="52"/>
        <v>64020.010499999997</v>
      </c>
      <c r="M75" s="32" t="s">
        <v>6</v>
      </c>
      <c r="N75" s="32">
        <v>11</v>
      </c>
      <c r="O75" s="69">
        <f t="shared" si="49"/>
        <v>65940.610814999993</v>
      </c>
      <c r="Q75" s="32" t="s">
        <v>6</v>
      </c>
      <c r="R75" s="32">
        <v>12</v>
      </c>
      <c r="S75" s="69">
        <f t="shared" si="46"/>
        <v>67918.829139449997</v>
      </c>
      <c r="U75" s="71">
        <f t="shared" si="56"/>
        <v>7573.8291394499975</v>
      </c>
      <c r="V75" s="39">
        <f t="shared" si="57"/>
        <v>0.12550880999999997</v>
      </c>
      <c r="W75" s="39">
        <f t="shared" si="58"/>
        <v>3.1377202499999993E-2</v>
      </c>
      <c r="Y75" s="89">
        <f t="shared" si="53"/>
        <v>1810.3499999999985</v>
      </c>
      <c r="Z75" s="89">
        <f t="shared" si="50"/>
        <v>1864.6604999999981</v>
      </c>
      <c r="AA75" s="89">
        <f t="shared" si="47"/>
        <v>1920.600314999996</v>
      </c>
      <c r="AB75" s="89">
        <f t="shared" si="45"/>
        <v>1978.2183244500047</v>
      </c>
      <c r="AD75" s="39">
        <f t="shared" si="59"/>
        <v>2.9999999999999975E-2</v>
      </c>
      <c r="AE75" s="99">
        <f t="shared" si="54"/>
        <v>2.9999999999999971E-2</v>
      </c>
      <c r="AF75" s="99">
        <f t="shared" si="51"/>
        <v>2.999999999999994E-2</v>
      </c>
      <c r="AG75" s="99">
        <f t="shared" si="48"/>
        <v>3.0000000000000075E-2</v>
      </c>
    </row>
    <row r="76" spans="1:33" x14ac:dyDescent="0.25">
      <c r="A76" s="32" t="s">
        <v>6</v>
      </c>
      <c r="B76" s="32">
        <v>9</v>
      </c>
      <c r="C76" s="69">
        <v>62580</v>
      </c>
      <c r="E76" s="32" t="s">
        <v>6</v>
      </c>
      <c r="F76" s="32">
        <v>10</v>
      </c>
      <c r="G76" s="69">
        <f t="shared" si="55"/>
        <v>64457.4</v>
      </c>
      <c r="I76" s="32" t="s">
        <v>6</v>
      </c>
      <c r="J76" s="32">
        <v>11</v>
      </c>
      <c r="K76" s="69">
        <f t="shared" si="52"/>
        <v>66391.122000000003</v>
      </c>
      <c r="M76" s="32" t="s">
        <v>6</v>
      </c>
      <c r="N76" s="32">
        <v>12</v>
      </c>
      <c r="O76" s="69">
        <f t="shared" si="49"/>
        <v>68382.855660000001</v>
      </c>
      <c r="Q76" s="32" t="s">
        <v>6</v>
      </c>
      <c r="R76" s="32">
        <v>13</v>
      </c>
      <c r="S76" s="69">
        <f t="shared" si="46"/>
        <v>70434.341329800009</v>
      </c>
      <c r="U76" s="71">
        <f t="shared" si="56"/>
        <v>7854.3413298000087</v>
      </c>
      <c r="V76" s="39">
        <f t="shared" si="57"/>
        <v>0.12550881000000014</v>
      </c>
      <c r="W76" s="39">
        <f t="shared" si="58"/>
        <v>3.1377202500000034E-2</v>
      </c>
      <c r="Y76" s="89">
        <f t="shared" si="53"/>
        <v>1877.4000000000015</v>
      </c>
      <c r="Z76" s="89">
        <f t="shared" si="50"/>
        <v>1933.7220000000016</v>
      </c>
      <c r="AA76" s="89">
        <f t="shared" si="47"/>
        <v>1991.7336599999981</v>
      </c>
      <c r="AB76" s="89">
        <f t="shared" si="45"/>
        <v>2051.4856698000076</v>
      </c>
      <c r="AD76" s="39">
        <f t="shared" si="59"/>
        <v>3.0000000000000023E-2</v>
      </c>
      <c r="AE76" s="99">
        <f t="shared" si="54"/>
        <v>3.0000000000000023E-2</v>
      </c>
      <c r="AF76" s="99">
        <f t="shared" si="51"/>
        <v>2.9999999999999968E-2</v>
      </c>
      <c r="AG76" s="99">
        <f t="shared" si="48"/>
        <v>3.000000000000011E-2</v>
      </c>
    </row>
    <row r="77" spans="1:33" x14ac:dyDescent="0.25">
      <c r="A77" s="32" t="s">
        <v>6</v>
      </c>
      <c r="B77" s="32">
        <v>10</v>
      </c>
      <c r="C77" s="69">
        <v>64815</v>
      </c>
      <c r="E77" s="32" t="s">
        <v>6</v>
      </c>
      <c r="F77" s="32">
        <v>11</v>
      </c>
      <c r="G77" s="69">
        <f t="shared" si="55"/>
        <v>66759.45</v>
      </c>
      <c r="I77" s="32" t="s">
        <v>6</v>
      </c>
      <c r="J77" s="32">
        <v>12</v>
      </c>
      <c r="K77" s="69">
        <f t="shared" si="52"/>
        <v>68762.233500000002</v>
      </c>
      <c r="M77" s="32" t="s">
        <v>6</v>
      </c>
      <c r="N77" s="32">
        <v>13</v>
      </c>
      <c r="O77" s="69">
        <f t="shared" si="49"/>
        <v>70825.100505000009</v>
      </c>
      <c r="Q77" s="32" t="s">
        <v>6</v>
      </c>
      <c r="R77" s="32">
        <v>14</v>
      </c>
      <c r="S77" s="69">
        <f t="shared" si="46"/>
        <v>72949.853520150005</v>
      </c>
      <c r="U77" s="71">
        <f t="shared" si="56"/>
        <v>8134.8535201500054</v>
      </c>
      <c r="V77" s="39">
        <f t="shared" si="57"/>
        <v>0.12550881000000008</v>
      </c>
      <c r="W77" s="39">
        <f t="shared" si="58"/>
        <v>3.137720250000002E-2</v>
      </c>
      <c r="Y77" s="89">
        <f t="shared" si="53"/>
        <v>1944.4499999999971</v>
      </c>
      <c r="Z77" s="89">
        <f t="shared" si="50"/>
        <v>2002.783500000005</v>
      </c>
      <c r="AA77" s="89">
        <f t="shared" si="47"/>
        <v>2062.8670050000073</v>
      </c>
      <c r="AB77" s="89">
        <f t="shared" si="45"/>
        <v>2124.7530151499959</v>
      </c>
      <c r="AD77" s="39">
        <f t="shared" si="59"/>
        <v>2.9999999999999954E-2</v>
      </c>
      <c r="AE77" s="99">
        <f t="shared" si="54"/>
        <v>3.0000000000000075E-2</v>
      </c>
      <c r="AF77" s="99">
        <f t="shared" si="51"/>
        <v>3.0000000000000106E-2</v>
      </c>
      <c r="AG77" s="99">
        <f t="shared" si="48"/>
        <v>2.999999999999994E-2</v>
      </c>
    </row>
    <row r="78" spans="1:33" x14ac:dyDescent="0.25">
      <c r="A78" s="32" t="s">
        <v>6</v>
      </c>
      <c r="B78" s="32">
        <v>11</v>
      </c>
      <c r="C78" s="69">
        <v>67050</v>
      </c>
      <c r="E78" s="32" t="s">
        <v>6</v>
      </c>
      <c r="F78" s="32">
        <v>12</v>
      </c>
      <c r="G78" s="69">
        <f t="shared" si="55"/>
        <v>69061.5</v>
      </c>
      <c r="I78" s="32" t="s">
        <v>6</v>
      </c>
      <c r="J78" s="32">
        <v>13</v>
      </c>
      <c r="K78" s="69">
        <f t="shared" si="52"/>
        <v>71133.345000000001</v>
      </c>
      <c r="M78" s="32" t="s">
        <v>6</v>
      </c>
      <c r="N78" s="32">
        <v>14</v>
      </c>
      <c r="O78" s="69">
        <f t="shared" si="49"/>
        <v>73267.345350000003</v>
      </c>
      <c r="Q78" s="32" t="s">
        <v>6</v>
      </c>
      <c r="R78" s="32">
        <v>15</v>
      </c>
      <c r="S78" s="69">
        <f t="shared" si="46"/>
        <v>75465.365710500002</v>
      </c>
      <c r="U78" s="71">
        <f t="shared" si="56"/>
        <v>8415.365710500002</v>
      </c>
      <c r="V78" s="39">
        <f t="shared" si="57"/>
        <v>0.12550881000000003</v>
      </c>
      <c r="W78" s="39">
        <f t="shared" si="58"/>
        <v>3.1377202500000007E-2</v>
      </c>
      <c r="Y78" s="89">
        <f t="shared" si="53"/>
        <v>2011.5</v>
      </c>
      <c r="Z78" s="89">
        <f t="shared" si="50"/>
        <v>2071.8450000000012</v>
      </c>
      <c r="AA78" s="89">
        <f t="shared" si="47"/>
        <v>2134.0003500000021</v>
      </c>
      <c r="AB78" s="89">
        <f t="shared" si="45"/>
        <v>2198.0203604999988</v>
      </c>
      <c r="AD78" s="39">
        <f t="shared" si="59"/>
        <v>0.03</v>
      </c>
      <c r="AE78" s="99">
        <f t="shared" si="54"/>
        <v>3.0000000000000016E-2</v>
      </c>
      <c r="AF78" s="99">
        <f t="shared" si="51"/>
        <v>3.000000000000003E-2</v>
      </c>
      <c r="AG78" s="99">
        <f t="shared" si="48"/>
        <v>2.9999999999999982E-2</v>
      </c>
    </row>
    <row r="79" spans="1:33" x14ac:dyDescent="0.25">
      <c r="A79" s="32" t="s">
        <v>6</v>
      </c>
      <c r="B79" s="32">
        <v>12</v>
      </c>
      <c r="C79" s="69">
        <v>69285</v>
      </c>
      <c r="E79" s="32" t="s">
        <v>6</v>
      </c>
      <c r="F79" s="32">
        <v>13</v>
      </c>
      <c r="G79" s="69">
        <f t="shared" si="55"/>
        <v>71363.55</v>
      </c>
      <c r="I79" s="32" t="s">
        <v>6</v>
      </c>
      <c r="J79" s="32">
        <v>14</v>
      </c>
      <c r="K79" s="69">
        <f t="shared" si="52"/>
        <v>73504.4565</v>
      </c>
      <c r="M79" s="32" t="s">
        <v>6</v>
      </c>
      <c r="N79" s="32">
        <v>15</v>
      </c>
      <c r="O79" s="69">
        <f t="shared" si="49"/>
        <v>75709.590194999997</v>
      </c>
      <c r="Q79" s="32" t="s">
        <v>6</v>
      </c>
      <c r="R79" s="32">
        <v>16</v>
      </c>
      <c r="S79" s="69">
        <f>+O79*1.015</f>
        <v>76845.234047924983</v>
      </c>
      <c r="U79" s="71">
        <f t="shared" si="56"/>
        <v>7560.2340479249833</v>
      </c>
      <c r="V79" s="39">
        <f t="shared" si="57"/>
        <v>0.10911790499999977</v>
      </c>
      <c r="W79" s="39">
        <f t="shared" si="58"/>
        <v>2.7279476249999941E-2</v>
      </c>
      <c r="Y79" s="89">
        <f t="shared" si="53"/>
        <v>2078.5500000000029</v>
      </c>
      <c r="Z79" s="89">
        <f t="shared" si="50"/>
        <v>2140.9064999999973</v>
      </c>
      <c r="AA79" s="89">
        <f t="shared" si="47"/>
        <v>2205.1336949999968</v>
      </c>
      <c r="AB79" s="89">
        <f t="shared" si="45"/>
        <v>1135.6438529249863</v>
      </c>
      <c r="AD79" s="39">
        <f t="shared" si="59"/>
        <v>3.0000000000000041E-2</v>
      </c>
      <c r="AE79" s="99">
        <f t="shared" si="54"/>
        <v>2.9999999999999961E-2</v>
      </c>
      <c r="AF79" s="99">
        <f t="shared" si="51"/>
        <v>2.9999999999999957E-2</v>
      </c>
      <c r="AG79" s="99">
        <f t="shared" si="48"/>
        <v>1.4999999999999819E-2</v>
      </c>
    </row>
    <row r="80" spans="1:33" x14ac:dyDescent="0.25">
      <c r="A80" s="32" t="s">
        <v>6</v>
      </c>
      <c r="B80" s="32">
        <v>13</v>
      </c>
      <c r="C80" s="69">
        <v>71520</v>
      </c>
      <c r="E80" s="32" t="s">
        <v>6</v>
      </c>
      <c r="F80" s="32">
        <v>14</v>
      </c>
      <c r="G80" s="69">
        <f t="shared" si="55"/>
        <v>73665.600000000006</v>
      </c>
      <c r="I80" s="32" t="s">
        <v>6</v>
      </c>
      <c r="J80" s="32">
        <v>15</v>
      </c>
      <c r="K80" s="69">
        <f t="shared" si="52"/>
        <v>75875.568000000014</v>
      </c>
      <c r="M80" s="32" t="s">
        <v>6</v>
      </c>
      <c r="N80" s="32">
        <v>16</v>
      </c>
      <c r="O80" s="69">
        <f>+K80*1.015</f>
        <v>77013.701520000002</v>
      </c>
      <c r="Q80" s="32" t="s">
        <v>6</v>
      </c>
      <c r="R80" s="32">
        <v>17</v>
      </c>
      <c r="S80" s="69">
        <f>+O80*1.015</f>
        <v>78168.907042799998</v>
      </c>
      <c r="U80" s="71">
        <f t="shared" si="56"/>
        <v>6648.9070427999977</v>
      </c>
      <c r="V80" s="39">
        <f t="shared" si="57"/>
        <v>9.2965702499999969E-2</v>
      </c>
      <c r="W80" s="39">
        <f t="shared" si="58"/>
        <v>2.3241425624999992E-2</v>
      </c>
      <c r="Y80" s="89">
        <f t="shared" si="53"/>
        <v>2145.6000000000058</v>
      </c>
      <c r="Z80" s="89">
        <f t="shared" si="50"/>
        <v>2209.968000000008</v>
      </c>
      <c r="AA80" s="89">
        <f t="shared" si="47"/>
        <v>1138.1335199999885</v>
      </c>
      <c r="AB80" s="89">
        <f t="shared" si="45"/>
        <v>1155.2055227999954</v>
      </c>
      <c r="AD80" s="39">
        <f t="shared" si="59"/>
        <v>3.0000000000000082E-2</v>
      </c>
      <c r="AE80" s="99">
        <f t="shared" si="54"/>
        <v>3.0000000000000106E-2</v>
      </c>
      <c r="AF80" s="99">
        <f t="shared" si="51"/>
        <v>1.4999999999999845E-2</v>
      </c>
      <c r="AG80" s="99">
        <f t="shared" si="48"/>
        <v>1.4999999999999939E-2</v>
      </c>
    </row>
    <row r="81" spans="1:33" x14ac:dyDescent="0.25">
      <c r="A81" s="32" t="s">
        <v>6</v>
      </c>
      <c r="B81" s="32">
        <v>14</v>
      </c>
      <c r="C81" s="69">
        <v>73755</v>
      </c>
      <c r="E81" s="32" t="s">
        <v>6</v>
      </c>
      <c r="F81" s="32">
        <v>15</v>
      </c>
      <c r="G81" s="69">
        <f t="shared" si="55"/>
        <v>75967.650000000009</v>
      </c>
      <c r="I81" s="32" t="s">
        <v>6</v>
      </c>
      <c r="J81" s="32">
        <v>16</v>
      </c>
      <c r="K81" s="69">
        <f>+G81*1.015</f>
        <v>77107.164749999996</v>
      </c>
      <c r="M81" s="32" t="s">
        <v>6</v>
      </c>
      <c r="N81" s="32">
        <v>17</v>
      </c>
      <c r="O81" s="69">
        <f>+K81*1.015</f>
        <v>78263.772221249994</v>
      </c>
      <c r="Q81" s="32" t="s">
        <v>6</v>
      </c>
      <c r="R81" s="32">
        <v>18</v>
      </c>
      <c r="S81" s="69">
        <f>+O81*1.015</f>
        <v>79437.728804568731</v>
      </c>
      <c r="U81" s="71">
        <f t="shared" si="56"/>
        <v>5682.728804568731</v>
      </c>
      <c r="V81" s="39">
        <f t="shared" si="57"/>
        <v>7.7048726249999741E-2</v>
      </c>
      <c r="W81" s="39">
        <f t="shared" si="58"/>
        <v>1.9262181562499935E-2</v>
      </c>
      <c r="Y81" s="89">
        <f t="shared" si="53"/>
        <v>2212.6500000000087</v>
      </c>
      <c r="Z81" s="89">
        <f t="shared" si="50"/>
        <v>1139.5147499999875</v>
      </c>
      <c r="AA81" s="89">
        <f t="shared" si="47"/>
        <v>1156.6074712499976</v>
      </c>
      <c r="AB81" s="89">
        <f t="shared" si="45"/>
        <v>1173.9565833187371</v>
      </c>
      <c r="AD81" s="39">
        <f t="shared" si="59"/>
        <v>3.0000000000000117E-2</v>
      </c>
      <c r="AE81" s="99">
        <f t="shared" si="54"/>
        <v>1.4999999999999835E-2</v>
      </c>
      <c r="AF81" s="99">
        <f t="shared" si="51"/>
        <v>1.499999999999997E-2</v>
      </c>
      <c r="AG81" s="99">
        <f t="shared" si="48"/>
        <v>1.4999999999999836E-2</v>
      </c>
    </row>
    <row r="82" spans="1:33" x14ac:dyDescent="0.25">
      <c r="A82" s="32" t="s">
        <v>6</v>
      </c>
      <c r="B82" s="32">
        <v>15</v>
      </c>
      <c r="C82" s="69">
        <v>74873</v>
      </c>
      <c r="E82" s="32" t="s">
        <v>6</v>
      </c>
      <c r="F82" s="32">
        <v>15</v>
      </c>
      <c r="G82" s="69">
        <f>+G81</f>
        <v>75967.650000000009</v>
      </c>
      <c r="I82" s="32" t="s">
        <v>6</v>
      </c>
      <c r="J82" s="32">
        <v>16</v>
      </c>
      <c r="K82" s="69">
        <f>+K81</f>
        <v>77107.164749999996</v>
      </c>
      <c r="M82" s="32" t="s">
        <v>6</v>
      </c>
      <c r="N82" s="32">
        <v>17</v>
      </c>
      <c r="O82" s="69">
        <f>+O81</f>
        <v>78263.772221249994</v>
      </c>
      <c r="Q82" s="32" t="s">
        <v>6</v>
      </c>
      <c r="R82" s="32">
        <v>18</v>
      </c>
      <c r="S82" s="69">
        <f>+S81</f>
        <v>79437.728804568731</v>
      </c>
      <c r="U82" s="71">
        <f t="shared" si="56"/>
        <v>4564.728804568731</v>
      </c>
      <c r="V82" s="39">
        <f t="shared" si="57"/>
        <v>6.0966286973524915E-2</v>
      </c>
      <c r="W82" s="39">
        <f t="shared" si="58"/>
        <v>1.5241571743381229E-2</v>
      </c>
      <c r="Y82" s="89">
        <f t="shared" si="53"/>
        <v>1094.6500000000087</v>
      </c>
      <c r="Z82" s="89">
        <f t="shared" si="50"/>
        <v>1139.5147499999875</v>
      </c>
      <c r="AA82" s="89">
        <f t="shared" si="47"/>
        <v>1156.6074712499976</v>
      </c>
      <c r="AB82" s="89">
        <f t="shared" si="45"/>
        <v>1173.9565833187371</v>
      </c>
      <c r="AD82" s="39">
        <f t="shared" si="59"/>
        <v>1.4620090019099124E-2</v>
      </c>
      <c r="AE82" s="99">
        <f t="shared" si="54"/>
        <v>1.4999999999999835E-2</v>
      </c>
      <c r="AF82" s="99">
        <f t="shared" si="51"/>
        <v>1.499999999999997E-2</v>
      </c>
      <c r="AG82" s="99">
        <f t="shared" si="48"/>
        <v>1.4999999999999836E-2</v>
      </c>
    </row>
    <row r="84" spans="1:33" s="90" customFormat="1" x14ac:dyDescent="0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32" t="s">
        <v>7</v>
      </c>
      <c r="R84" s="32">
        <v>1</v>
      </c>
      <c r="S84" s="69">
        <f>+O85+1000</f>
        <v>48195</v>
      </c>
      <c r="Y84" s="89"/>
      <c r="Z84" s="89"/>
      <c r="AA84" s="89"/>
      <c r="AB84" s="89"/>
      <c r="AC84" s="70"/>
      <c r="AE84" s="92"/>
      <c r="AF84" s="92"/>
      <c r="AG84" s="92"/>
    </row>
    <row r="85" spans="1:33" s="90" customFormat="1" x14ac:dyDescent="0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32" t="s">
        <v>7</v>
      </c>
      <c r="N85" s="32">
        <v>1</v>
      </c>
      <c r="O85" s="69">
        <f>+K86+1000</f>
        <v>47195</v>
      </c>
      <c r="P85" s="70"/>
      <c r="Q85" s="32" t="s">
        <v>7</v>
      </c>
      <c r="R85" s="32">
        <v>2</v>
      </c>
      <c r="S85" s="69">
        <f>+O85*1.03</f>
        <v>48610.85</v>
      </c>
      <c r="Y85" s="89"/>
      <c r="Z85" s="89"/>
      <c r="AA85" s="89"/>
      <c r="AB85" s="89">
        <f t="shared" ref="AB85:AB102" si="60">+S85-O85</f>
        <v>1415.8499999999985</v>
      </c>
      <c r="AC85" s="70"/>
      <c r="AE85" s="92"/>
      <c r="AF85" s="92"/>
      <c r="AG85" s="99">
        <f>+AB85/O85</f>
        <v>2.9999999999999968E-2</v>
      </c>
    </row>
    <row r="86" spans="1:33" s="90" customFormat="1" x14ac:dyDescent="0.25">
      <c r="A86" s="70"/>
      <c r="B86" s="70"/>
      <c r="C86" s="70"/>
      <c r="D86" s="70"/>
      <c r="E86" s="32"/>
      <c r="F86" s="32"/>
      <c r="G86" s="69"/>
      <c r="H86" s="70"/>
      <c r="I86" s="32" t="s">
        <v>7</v>
      </c>
      <c r="J86" s="32">
        <v>1</v>
      </c>
      <c r="K86" s="69">
        <f>+G87+750</f>
        <v>46195</v>
      </c>
      <c r="L86" s="70"/>
      <c r="M86" s="32" t="s">
        <v>7</v>
      </c>
      <c r="N86" s="32">
        <v>2</v>
      </c>
      <c r="O86" s="69">
        <f>+K86*1.03</f>
        <v>47580.85</v>
      </c>
      <c r="P86" s="70"/>
      <c r="Q86" s="32" t="s">
        <v>7</v>
      </c>
      <c r="R86" s="32">
        <v>3</v>
      </c>
      <c r="S86" s="69">
        <f t="shared" ref="S86:S98" si="61">+O86*1.03</f>
        <v>49008.275500000003</v>
      </c>
      <c r="Y86" s="89"/>
      <c r="Z86" s="89"/>
      <c r="AA86" s="89">
        <f t="shared" ref="AA86:AA102" si="62">+O86-K86</f>
        <v>1385.8499999999985</v>
      </c>
      <c r="AB86" s="89">
        <f t="shared" si="60"/>
        <v>1427.4255000000048</v>
      </c>
      <c r="AC86" s="70"/>
      <c r="AE86" s="92"/>
      <c r="AF86" s="99">
        <f>+AA86/K86</f>
        <v>2.9999999999999968E-2</v>
      </c>
      <c r="AG86" s="99">
        <f t="shared" ref="AG86:AG102" si="63">+AB86/O86</f>
        <v>3.0000000000000103E-2</v>
      </c>
    </row>
    <row r="87" spans="1:33" s="90" customFormat="1" x14ac:dyDescent="0.25">
      <c r="A87" s="70"/>
      <c r="B87" s="70"/>
      <c r="C87" s="70"/>
      <c r="D87" s="70"/>
      <c r="E87" s="32" t="s">
        <v>7</v>
      </c>
      <c r="F87" s="32">
        <v>1</v>
      </c>
      <c r="G87" s="69">
        <v>45445</v>
      </c>
      <c r="H87" s="70"/>
      <c r="I87" s="32" t="s">
        <v>7</v>
      </c>
      <c r="J87" s="32">
        <v>2</v>
      </c>
      <c r="K87" s="69">
        <f>+G87*1.03</f>
        <v>46808.35</v>
      </c>
      <c r="L87" s="70"/>
      <c r="M87" s="32" t="s">
        <v>7</v>
      </c>
      <c r="N87" s="32">
        <v>3</v>
      </c>
      <c r="O87" s="69">
        <f t="shared" ref="O87:O99" si="64">+K87*1.03</f>
        <v>48212.6005</v>
      </c>
      <c r="P87" s="70"/>
      <c r="Q87" s="32" t="s">
        <v>7</v>
      </c>
      <c r="R87" s="32">
        <v>4</v>
      </c>
      <c r="S87" s="69">
        <f t="shared" si="61"/>
        <v>49658.978515000003</v>
      </c>
      <c r="Y87" s="89"/>
      <c r="Z87" s="89">
        <f t="shared" ref="Z87:Z102" si="65">+K87-G87</f>
        <v>1363.3499999999985</v>
      </c>
      <c r="AA87" s="89">
        <f t="shared" si="62"/>
        <v>1404.2505000000019</v>
      </c>
      <c r="AB87" s="89">
        <f t="shared" si="60"/>
        <v>1446.3780150000021</v>
      </c>
      <c r="AC87" s="70"/>
      <c r="AE87" s="99">
        <f>+Z87/G87</f>
        <v>2.9999999999999968E-2</v>
      </c>
      <c r="AF87" s="99">
        <f t="shared" ref="AF87:AG102" si="66">+AA87/K87</f>
        <v>3.0000000000000041E-2</v>
      </c>
      <c r="AG87" s="99">
        <f t="shared" si="63"/>
        <v>3.0000000000000041E-2</v>
      </c>
    </row>
    <row r="88" spans="1:33" x14ac:dyDescent="0.25">
      <c r="A88" s="32" t="s">
        <v>7</v>
      </c>
      <c r="B88" s="32">
        <v>1</v>
      </c>
      <c r="C88" s="69">
        <v>45445</v>
      </c>
      <c r="E88" s="32" t="s">
        <v>7</v>
      </c>
      <c r="F88" s="32">
        <v>2</v>
      </c>
      <c r="G88" s="69">
        <f>+C88*1.03</f>
        <v>46808.35</v>
      </c>
      <c r="I88" s="32" t="s">
        <v>7</v>
      </c>
      <c r="J88" s="32">
        <v>3</v>
      </c>
      <c r="K88" s="69">
        <f t="shared" ref="K88:K100" si="67">+G88*1.03</f>
        <v>48212.6005</v>
      </c>
      <c r="M88" s="32" t="s">
        <v>7</v>
      </c>
      <c r="N88" s="32">
        <v>4</v>
      </c>
      <c r="O88" s="69">
        <f t="shared" si="64"/>
        <v>49658.978515000003</v>
      </c>
      <c r="Q88" s="32" t="s">
        <v>7</v>
      </c>
      <c r="R88" s="32">
        <v>5</v>
      </c>
      <c r="S88" s="69">
        <f t="shared" si="61"/>
        <v>51148.747870450003</v>
      </c>
      <c r="U88" s="71">
        <f>+S88-C88</f>
        <v>5703.7478704500027</v>
      </c>
      <c r="V88" s="39">
        <f>+U88/C88</f>
        <v>0.12550881000000005</v>
      </c>
      <c r="W88" s="39">
        <f>+V88/4</f>
        <v>3.1377202500000013E-2</v>
      </c>
      <c r="Y88" s="89">
        <f t="shared" ref="Y88:Y102" si="68">+G88-C88</f>
        <v>1363.3499999999985</v>
      </c>
      <c r="Z88" s="89">
        <f t="shared" si="65"/>
        <v>1404.2505000000019</v>
      </c>
      <c r="AA88" s="89">
        <f t="shared" si="62"/>
        <v>1446.3780150000021</v>
      </c>
      <c r="AB88" s="89">
        <f t="shared" si="60"/>
        <v>1489.7693554500001</v>
      </c>
      <c r="AD88" s="39">
        <f>+Y88/C88</f>
        <v>2.9999999999999968E-2</v>
      </c>
      <c r="AE88" s="99">
        <f t="shared" ref="AE88:AF102" si="69">+Z88/G88</f>
        <v>3.0000000000000041E-2</v>
      </c>
      <c r="AF88" s="99">
        <f t="shared" si="66"/>
        <v>3.0000000000000041E-2</v>
      </c>
      <c r="AG88" s="99">
        <f t="shared" si="63"/>
        <v>3.0000000000000002E-2</v>
      </c>
    </row>
    <row r="89" spans="1:33" x14ac:dyDescent="0.25">
      <c r="A89" s="32" t="s">
        <v>7</v>
      </c>
      <c r="B89" s="32">
        <v>2</v>
      </c>
      <c r="C89" s="69">
        <v>47680</v>
      </c>
      <c r="E89" s="32" t="s">
        <v>7</v>
      </c>
      <c r="F89" s="32">
        <v>3</v>
      </c>
      <c r="G89" s="69">
        <f t="shared" ref="G89:G101" si="70">+C89*1.03</f>
        <v>49110.400000000001</v>
      </c>
      <c r="I89" s="32" t="s">
        <v>7</v>
      </c>
      <c r="J89" s="32">
        <v>4</v>
      </c>
      <c r="K89" s="69">
        <f t="shared" si="67"/>
        <v>50583.712</v>
      </c>
      <c r="M89" s="32" t="s">
        <v>7</v>
      </c>
      <c r="N89" s="32">
        <v>5</v>
      </c>
      <c r="O89" s="69">
        <f t="shared" si="64"/>
        <v>52101.223360000004</v>
      </c>
      <c r="Q89" s="32" t="s">
        <v>7</v>
      </c>
      <c r="R89" s="32">
        <v>6</v>
      </c>
      <c r="S89" s="69">
        <f t="shared" si="61"/>
        <v>53664.260060800007</v>
      </c>
      <c r="U89" s="71">
        <f t="shared" ref="U89:U102" si="71">+S89-C89</f>
        <v>5984.2600608000066</v>
      </c>
      <c r="V89" s="39">
        <f t="shared" ref="V89:V102" si="72">+U89/C89</f>
        <v>0.12550881000000014</v>
      </c>
      <c r="W89" s="39">
        <f t="shared" ref="W89:W102" si="73">+V89/4</f>
        <v>3.1377202500000034E-2</v>
      </c>
      <c r="Y89" s="89">
        <f t="shared" si="68"/>
        <v>1430.4000000000015</v>
      </c>
      <c r="Z89" s="89">
        <f t="shared" si="65"/>
        <v>1473.3119999999981</v>
      </c>
      <c r="AA89" s="89">
        <f t="shared" si="62"/>
        <v>1517.5113600000041</v>
      </c>
      <c r="AB89" s="89">
        <f t="shared" si="60"/>
        <v>1563.036700800003</v>
      </c>
      <c r="AD89" s="39">
        <f t="shared" ref="AD89:AD102" si="74">+Y89/C89</f>
        <v>3.000000000000003E-2</v>
      </c>
      <c r="AE89" s="99">
        <f t="shared" si="69"/>
        <v>2.9999999999999961E-2</v>
      </c>
      <c r="AF89" s="99">
        <f t="shared" si="66"/>
        <v>3.0000000000000082E-2</v>
      </c>
      <c r="AG89" s="99">
        <f t="shared" si="63"/>
        <v>3.0000000000000054E-2</v>
      </c>
    </row>
    <row r="90" spans="1:33" x14ac:dyDescent="0.25">
      <c r="A90" s="32" t="s">
        <v>7</v>
      </c>
      <c r="B90" s="32">
        <v>3</v>
      </c>
      <c r="C90" s="69">
        <v>49915</v>
      </c>
      <c r="E90" s="32" t="s">
        <v>7</v>
      </c>
      <c r="F90" s="32">
        <v>4</v>
      </c>
      <c r="G90" s="69">
        <f t="shared" si="70"/>
        <v>51412.450000000004</v>
      </c>
      <c r="I90" s="32" t="s">
        <v>7</v>
      </c>
      <c r="J90" s="32">
        <v>5</v>
      </c>
      <c r="K90" s="69">
        <f t="shared" si="67"/>
        <v>52954.823500000006</v>
      </c>
      <c r="M90" s="32" t="s">
        <v>7</v>
      </c>
      <c r="N90" s="32">
        <v>6</v>
      </c>
      <c r="O90" s="69">
        <f t="shared" si="64"/>
        <v>54543.468205000005</v>
      </c>
      <c r="Q90" s="32" t="s">
        <v>7</v>
      </c>
      <c r="R90" s="32">
        <v>7</v>
      </c>
      <c r="S90" s="69">
        <f t="shared" si="61"/>
        <v>56179.772251150003</v>
      </c>
      <c r="U90" s="71">
        <f t="shared" si="71"/>
        <v>6264.7722511500033</v>
      </c>
      <c r="V90" s="39">
        <f t="shared" si="72"/>
        <v>0.12550881000000005</v>
      </c>
      <c r="W90" s="39">
        <f t="shared" si="73"/>
        <v>3.1377202500000013E-2</v>
      </c>
      <c r="Y90" s="89">
        <f t="shared" si="68"/>
        <v>1497.4500000000044</v>
      </c>
      <c r="Z90" s="89">
        <f t="shared" si="65"/>
        <v>1542.3735000000015</v>
      </c>
      <c r="AA90" s="89">
        <f t="shared" si="62"/>
        <v>1588.6447049999988</v>
      </c>
      <c r="AB90" s="89">
        <f t="shared" si="60"/>
        <v>1636.3040461499986</v>
      </c>
      <c r="AD90" s="39">
        <f t="shared" si="74"/>
        <v>3.0000000000000089E-2</v>
      </c>
      <c r="AE90" s="99">
        <f t="shared" si="69"/>
        <v>3.0000000000000027E-2</v>
      </c>
      <c r="AF90" s="99">
        <f t="shared" si="66"/>
        <v>2.9999999999999975E-2</v>
      </c>
      <c r="AG90" s="99">
        <f t="shared" si="63"/>
        <v>2.9999999999999971E-2</v>
      </c>
    </row>
    <row r="91" spans="1:33" x14ac:dyDescent="0.25">
      <c r="A91" s="32" t="s">
        <v>7</v>
      </c>
      <c r="B91" s="32">
        <v>4</v>
      </c>
      <c r="C91" s="69">
        <v>52150</v>
      </c>
      <c r="E91" s="32" t="s">
        <v>7</v>
      </c>
      <c r="F91" s="32">
        <v>5</v>
      </c>
      <c r="G91" s="69">
        <f t="shared" si="70"/>
        <v>53714.5</v>
      </c>
      <c r="I91" s="32" t="s">
        <v>7</v>
      </c>
      <c r="J91" s="32">
        <v>6</v>
      </c>
      <c r="K91" s="69">
        <f t="shared" si="67"/>
        <v>55325.935000000005</v>
      </c>
      <c r="M91" s="32" t="s">
        <v>7</v>
      </c>
      <c r="N91" s="32">
        <v>7</v>
      </c>
      <c r="O91" s="69">
        <f t="shared" si="64"/>
        <v>56985.713050000006</v>
      </c>
      <c r="Q91" s="32" t="s">
        <v>7</v>
      </c>
      <c r="R91" s="32">
        <v>8</v>
      </c>
      <c r="S91" s="69">
        <f t="shared" si="61"/>
        <v>58695.284441500007</v>
      </c>
      <c r="U91" s="71">
        <f t="shared" si="71"/>
        <v>6545.2844415000072</v>
      </c>
      <c r="V91" s="39">
        <f t="shared" si="72"/>
        <v>0.12550881000000014</v>
      </c>
      <c r="W91" s="39">
        <f t="shared" si="73"/>
        <v>3.1377202500000034E-2</v>
      </c>
      <c r="Y91" s="89">
        <f t="shared" si="68"/>
        <v>1564.5</v>
      </c>
      <c r="Z91" s="89">
        <f t="shared" si="65"/>
        <v>1611.4350000000049</v>
      </c>
      <c r="AA91" s="89">
        <f t="shared" si="62"/>
        <v>1659.7780500000008</v>
      </c>
      <c r="AB91" s="89">
        <f t="shared" si="60"/>
        <v>1709.5713915000015</v>
      </c>
      <c r="AD91" s="39">
        <f t="shared" si="74"/>
        <v>0.03</v>
      </c>
      <c r="AE91" s="99">
        <f t="shared" si="69"/>
        <v>3.0000000000000093E-2</v>
      </c>
      <c r="AF91" s="99">
        <f t="shared" si="66"/>
        <v>3.0000000000000013E-2</v>
      </c>
      <c r="AG91" s="99">
        <f t="shared" si="63"/>
        <v>3.0000000000000023E-2</v>
      </c>
    </row>
    <row r="92" spans="1:33" x14ac:dyDescent="0.25">
      <c r="A92" s="32" t="s">
        <v>7</v>
      </c>
      <c r="B92" s="32">
        <v>5</v>
      </c>
      <c r="C92" s="69">
        <v>54385</v>
      </c>
      <c r="E92" s="32" t="s">
        <v>7</v>
      </c>
      <c r="F92" s="32">
        <v>6</v>
      </c>
      <c r="G92" s="69">
        <f t="shared" si="70"/>
        <v>56016.55</v>
      </c>
      <c r="I92" s="32" t="s">
        <v>7</v>
      </c>
      <c r="J92" s="32">
        <v>7</v>
      </c>
      <c r="K92" s="69">
        <f t="shared" si="67"/>
        <v>57697.046500000004</v>
      </c>
      <c r="M92" s="32" t="s">
        <v>7</v>
      </c>
      <c r="N92" s="32">
        <v>8</v>
      </c>
      <c r="O92" s="69">
        <f t="shared" si="64"/>
        <v>59427.957895000007</v>
      </c>
      <c r="Q92" s="32" t="s">
        <v>7</v>
      </c>
      <c r="R92" s="32">
        <v>9</v>
      </c>
      <c r="S92" s="69">
        <f t="shared" si="61"/>
        <v>61210.796631850011</v>
      </c>
      <c r="U92" s="71">
        <f t="shared" si="71"/>
        <v>6825.7966318500112</v>
      </c>
      <c r="V92" s="39">
        <f t="shared" si="72"/>
        <v>0.12550881000000019</v>
      </c>
      <c r="W92" s="39">
        <f t="shared" si="73"/>
        <v>3.1377202500000048E-2</v>
      </c>
      <c r="Y92" s="89">
        <f t="shared" si="68"/>
        <v>1631.5500000000029</v>
      </c>
      <c r="Z92" s="89">
        <f t="shared" si="65"/>
        <v>1680.4965000000011</v>
      </c>
      <c r="AA92" s="89">
        <f t="shared" si="62"/>
        <v>1730.9113950000028</v>
      </c>
      <c r="AB92" s="89">
        <f t="shared" si="60"/>
        <v>1782.8387368500044</v>
      </c>
      <c r="AD92" s="39">
        <f t="shared" si="74"/>
        <v>3.0000000000000054E-2</v>
      </c>
      <c r="AE92" s="99">
        <f t="shared" si="69"/>
        <v>3.000000000000002E-2</v>
      </c>
      <c r="AF92" s="99">
        <f t="shared" si="66"/>
        <v>3.0000000000000047E-2</v>
      </c>
      <c r="AG92" s="99">
        <f t="shared" si="63"/>
        <v>3.0000000000000068E-2</v>
      </c>
    </row>
    <row r="93" spans="1:33" x14ac:dyDescent="0.25">
      <c r="A93" s="32" t="s">
        <v>7</v>
      </c>
      <c r="B93" s="32">
        <v>6</v>
      </c>
      <c r="C93" s="69">
        <v>56620</v>
      </c>
      <c r="E93" s="32" t="s">
        <v>7</v>
      </c>
      <c r="F93" s="32">
        <v>7</v>
      </c>
      <c r="G93" s="69">
        <f t="shared" si="70"/>
        <v>58318.6</v>
      </c>
      <c r="I93" s="32" t="s">
        <v>7</v>
      </c>
      <c r="J93" s="32">
        <v>8</v>
      </c>
      <c r="K93" s="69">
        <f t="shared" si="67"/>
        <v>60068.158000000003</v>
      </c>
      <c r="M93" s="32" t="s">
        <v>7</v>
      </c>
      <c r="N93" s="32">
        <v>9</v>
      </c>
      <c r="O93" s="69">
        <f t="shared" si="64"/>
        <v>61870.202740000008</v>
      </c>
      <c r="Q93" s="32" t="s">
        <v>7</v>
      </c>
      <c r="R93" s="32">
        <v>10</v>
      </c>
      <c r="S93" s="69">
        <f t="shared" si="61"/>
        <v>63726.308822200008</v>
      </c>
      <c r="U93" s="71">
        <f t="shared" si="71"/>
        <v>7106.3088222000079</v>
      </c>
      <c r="V93" s="39">
        <f t="shared" si="72"/>
        <v>0.12550881000000014</v>
      </c>
      <c r="W93" s="39">
        <f t="shared" si="73"/>
        <v>3.1377202500000034E-2</v>
      </c>
      <c r="Y93" s="89">
        <f t="shared" si="68"/>
        <v>1698.5999999999985</v>
      </c>
      <c r="Z93" s="89">
        <f t="shared" si="65"/>
        <v>1749.5580000000045</v>
      </c>
      <c r="AA93" s="89">
        <f t="shared" si="62"/>
        <v>1802.0447400000048</v>
      </c>
      <c r="AB93" s="89">
        <f t="shared" si="60"/>
        <v>1856.1060821999999</v>
      </c>
      <c r="AD93" s="39">
        <f t="shared" si="74"/>
        <v>2.9999999999999975E-2</v>
      </c>
      <c r="AE93" s="99">
        <f t="shared" si="69"/>
        <v>3.0000000000000079E-2</v>
      </c>
      <c r="AF93" s="99">
        <f t="shared" si="66"/>
        <v>3.0000000000000079E-2</v>
      </c>
      <c r="AG93" s="99">
        <f t="shared" si="63"/>
        <v>2.9999999999999995E-2</v>
      </c>
    </row>
    <row r="94" spans="1:33" x14ac:dyDescent="0.25">
      <c r="A94" s="32" t="s">
        <v>7</v>
      </c>
      <c r="B94" s="32">
        <v>7</v>
      </c>
      <c r="C94" s="69">
        <v>58855</v>
      </c>
      <c r="E94" s="32" t="s">
        <v>7</v>
      </c>
      <c r="F94" s="32">
        <v>8</v>
      </c>
      <c r="G94" s="69">
        <f t="shared" si="70"/>
        <v>60620.65</v>
      </c>
      <c r="I94" s="32" t="s">
        <v>7</v>
      </c>
      <c r="J94" s="32">
        <v>9</v>
      </c>
      <c r="K94" s="69">
        <f t="shared" si="67"/>
        <v>62439.269500000002</v>
      </c>
      <c r="M94" s="32" t="s">
        <v>7</v>
      </c>
      <c r="N94" s="32">
        <v>10</v>
      </c>
      <c r="O94" s="69">
        <f t="shared" si="64"/>
        <v>64312.447585000002</v>
      </c>
      <c r="Q94" s="32" t="s">
        <v>7</v>
      </c>
      <c r="R94" s="32">
        <v>11</v>
      </c>
      <c r="S94" s="69">
        <f t="shared" si="61"/>
        <v>66241.821012550005</v>
      </c>
      <c r="U94" s="71">
        <f t="shared" si="71"/>
        <v>7386.8210125500045</v>
      </c>
      <c r="V94" s="39">
        <f t="shared" si="72"/>
        <v>0.12550881000000008</v>
      </c>
      <c r="W94" s="39">
        <f t="shared" si="73"/>
        <v>3.137720250000002E-2</v>
      </c>
      <c r="Y94" s="89">
        <f t="shared" si="68"/>
        <v>1765.6500000000015</v>
      </c>
      <c r="Z94" s="89">
        <f t="shared" si="65"/>
        <v>1818.6195000000007</v>
      </c>
      <c r="AA94" s="89">
        <f t="shared" si="62"/>
        <v>1873.1780849999996</v>
      </c>
      <c r="AB94" s="89">
        <f t="shared" si="60"/>
        <v>1929.3734275500028</v>
      </c>
      <c r="AD94" s="39">
        <f t="shared" si="74"/>
        <v>3.0000000000000023E-2</v>
      </c>
      <c r="AE94" s="99">
        <f t="shared" si="69"/>
        <v>3.0000000000000009E-2</v>
      </c>
      <c r="AF94" s="99">
        <f t="shared" si="66"/>
        <v>2.9999999999999992E-2</v>
      </c>
      <c r="AG94" s="99">
        <f t="shared" si="63"/>
        <v>3.0000000000000044E-2</v>
      </c>
    </row>
    <row r="95" spans="1:33" x14ac:dyDescent="0.25">
      <c r="A95" s="32" t="s">
        <v>7</v>
      </c>
      <c r="B95" s="32">
        <v>8</v>
      </c>
      <c r="C95" s="69">
        <v>61090</v>
      </c>
      <c r="E95" s="32" t="s">
        <v>7</v>
      </c>
      <c r="F95" s="32">
        <v>9</v>
      </c>
      <c r="G95" s="69">
        <f t="shared" si="70"/>
        <v>62922.700000000004</v>
      </c>
      <c r="I95" s="32" t="s">
        <v>7</v>
      </c>
      <c r="J95" s="32">
        <v>10</v>
      </c>
      <c r="K95" s="69">
        <f t="shared" si="67"/>
        <v>64810.381000000008</v>
      </c>
      <c r="M95" s="32" t="s">
        <v>7</v>
      </c>
      <c r="N95" s="32">
        <v>11</v>
      </c>
      <c r="O95" s="69">
        <f t="shared" si="64"/>
        <v>66754.69243000001</v>
      </c>
      <c r="Q95" s="32" t="s">
        <v>7</v>
      </c>
      <c r="R95" s="32">
        <v>12</v>
      </c>
      <c r="S95" s="69">
        <f t="shared" si="61"/>
        <v>68757.333202900016</v>
      </c>
      <c r="U95" s="71">
        <f t="shared" si="71"/>
        <v>7667.3332029000157</v>
      </c>
      <c r="V95" s="39">
        <f t="shared" si="72"/>
        <v>0.12550881000000025</v>
      </c>
      <c r="W95" s="39">
        <f t="shared" si="73"/>
        <v>3.1377202500000062E-2</v>
      </c>
      <c r="Y95" s="89">
        <f t="shared" si="68"/>
        <v>1832.7000000000044</v>
      </c>
      <c r="Z95" s="89">
        <f t="shared" si="65"/>
        <v>1887.6810000000041</v>
      </c>
      <c r="AA95" s="89">
        <f t="shared" si="62"/>
        <v>1944.3114300000016</v>
      </c>
      <c r="AB95" s="89">
        <f t="shared" si="60"/>
        <v>2002.6407729000057</v>
      </c>
      <c r="AD95" s="39">
        <f t="shared" si="74"/>
        <v>3.0000000000000072E-2</v>
      </c>
      <c r="AE95" s="99">
        <f t="shared" si="69"/>
        <v>3.0000000000000065E-2</v>
      </c>
      <c r="AF95" s="99">
        <f t="shared" si="66"/>
        <v>3.000000000000002E-2</v>
      </c>
      <c r="AG95" s="99">
        <f t="shared" si="63"/>
        <v>3.0000000000000082E-2</v>
      </c>
    </row>
    <row r="96" spans="1:33" x14ac:dyDescent="0.25">
      <c r="A96" s="32" t="s">
        <v>7</v>
      </c>
      <c r="B96" s="32">
        <v>9</v>
      </c>
      <c r="C96" s="69">
        <v>63325</v>
      </c>
      <c r="E96" s="32" t="s">
        <v>7</v>
      </c>
      <c r="F96" s="32">
        <v>10</v>
      </c>
      <c r="G96" s="69">
        <f t="shared" si="70"/>
        <v>65224.75</v>
      </c>
      <c r="I96" s="32" t="s">
        <v>7</v>
      </c>
      <c r="J96" s="32">
        <v>11</v>
      </c>
      <c r="K96" s="69">
        <f t="shared" si="67"/>
        <v>67181.492500000008</v>
      </c>
      <c r="M96" s="32" t="s">
        <v>7</v>
      </c>
      <c r="N96" s="32">
        <v>12</v>
      </c>
      <c r="O96" s="69">
        <f t="shared" si="64"/>
        <v>69196.937275000004</v>
      </c>
      <c r="Q96" s="32" t="s">
        <v>7</v>
      </c>
      <c r="R96" s="32">
        <v>13</v>
      </c>
      <c r="S96" s="69">
        <f t="shared" si="61"/>
        <v>71272.845393250012</v>
      </c>
      <c r="U96" s="71">
        <f t="shared" si="71"/>
        <v>7947.8453932500124</v>
      </c>
      <c r="V96" s="39">
        <f t="shared" si="72"/>
        <v>0.12550881000000019</v>
      </c>
      <c r="W96" s="39">
        <f t="shared" si="73"/>
        <v>3.1377202500000048E-2</v>
      </c>
      <c r="Y96" s="89">
        <f t="shared" si="68"/>
        <v>1899.75</v>
      </c>
      <c r="Z96" s="89">
        <f t="shared" si="65"/>
        <v>1956.7425000000076</v>
      </c>
      <c r="AA96" s="89">
        <f t="shared" si="62"/>
        <v>2015.4447749999963</v>
      </c>
      <c r="AB96" s="89">
        <f t="shared" si="60"/>
        <v>2075.9081182500086</v>
      </c>
      <c r="AD96" s="39">
        <f t="shared" si="74"/>
        <v>0.03</v>
      </c>
      <c r="AE96" s="99">
        <f t="shared" si="69"/>
        <v>3.0000000000000117E-2</v>
      </c>
      <c r="AF96" s="99">
        <f t="shared" si="66"/>
        <v>2.999999999999994E-2</v>
      </c>
      <c r="AG96" s="99">
        <f t="shared" si="63"/>
        <v>3.000000000000012E-2</v>
      </c>
    </row>
    <row r="97" spans="1:33" x14ac:dyDescent="0.25">
      <c r="A97" s="32" t="s">
        <v>7</v>
      </c>
      <c r="B97" s="32">
        <v>10</v>
      </c>
      <c r="C97" s="69">
        <v>65560</v>
      </c>
      <c r="E97" s="32" t="s">
        <v>7</v>
      </c>
      <c r="F97" s="32">
        <v>11</v>
      </c>
      <c r="G97" s="69">
        <f t="shared" si="70"/>
        <v>67526.8</v>
      </c>
      <c r="I97" s="32" t="s">
        <v>7</v>
      </c>
      <c r="J97" s="32">
        <v>12</v>
      </c>
      <c r="K97" s="69">
        <f t="shared" si="67"/>
        <v>69552.604000000007</v>
      </c>
      <c r="M97" s="32" t="s">
        <v>7</v>
      </c>
      <c r="N97" s="32">
        <v>13</v>
      </c>
      <c r="O97" s="69">
        <f t="shared" si="64"/>
        <v>71639.182120000012</v>
      </c>
      <c r="Q97" s="32" t="s">
        <v>7</v>
      </c>
      <c r="R97" s="32">
        <v>14</v>
      </c>
      <c r="S97" s="69">
        <f t="shared" si="61"/>
        <v>73788.357583600009</v>
      </c>
      <c r="U97" s="71">
        <f t="shared" si="71"/>
        <v>8228.3575836000091</v>
      </c>
      <c r="V97" s="39">
        <f t="shared" si="72"/>
        <v>0.12550881000000014</v>
      </c>
      <c r="W97" s="39">
        <f t="shared" si="73"/>
        <v>3.1377202500000034E-2</v>
      </c>
      <c r="Y97" s="89">
        <f t="shared" si="68"/>
        <v>1966.8000000000029</v>
      </c>
      <c r="Z97" s="89">
        <f t="shared" si="65"/>
        <v>2025.8040000000037</v>
      </c>
      <c r="AA97" s="89">
        <f t="shared" si="62"/>
        <v>2086.5781200000056</v>
      </c>
      <c r="AB97" s="89">
        <f t="shared" si="60"/>
        <v>2149.1754635999969</v>
      </c>
      <c r="AD97" s="39">
        <f t="shared" si="74"/>
        <v>3.0000000000000044E-2</v>
      </c>
      <c r="AE97" s="99">
        <f t="shared" si="69"/>
        <v>3.0000000000000054E-2</v>
      </c>
      <c r="AF97" s="99">
        <f t="shared" si="66"/>
        <v>3.0000000000000079E-2</v>
      </c>
      <c r="AG97" s="99">
        <f t="shared" si="63"/>
        <v>2.999999999999995E-2</v>
      </c>
    </row>
    <row r="98" spans="1:33" x14ac:dyDescent="0.25">
      <c r="A98" s="32" t="s">
        <v>7</v>
      </c>
      <c r="B98" s="32">
        <v>11</v>
      </c>
      <c r="C98" s="69">
        <v>67795</v>
      </c>
      <c r="E98" s="32" t="s">
        <v>7</v>
      </c>
      <c r="F98" s="32">
        <v>12</v>
      </c>
      <c r="G98" s="69">
        <f t="shared" si="70"/>
        <v>69828.850000000006</v>
      </c>
      <c r="I98" s="32" t="s">
        <v>7</v>
      </c>
      <c r="J98" s="32">
        <v>13</v>
      </c>
      <c r="K98" s="69">
        <f t="shared" si="67"/>
        <v>71923.715500000006</v>
      </c>
      <c r="M98" s="32" t="s">
        <v>7</v>
      </c>
      <c r="N98" s="32">
        <v>14</v>
      </c>
      <c r="O98" s="69">
        <f t="shared" si="64"/>
        <v>74081.426965000006</v>
      </c>
      <c r="Q98" s="32" t="s">
        <v>7</v>
      </c>
      <c r="R98" s="32">
        <v>15</v>
      </c>
      <c r="S98" s="69">
        <f t="shared" si="61"/>
        <v>76303.869773950006</v>
      </c>
      <c r="U98" s="71">
        <f t="shared" si="71"/>
        <v>8508.8697739500058</v>
      </c>
      <c r="V98" s="39">
        <f t="shared" si="72"/>
        <v>0.12550881000000008</v>
      </c>
      <c r="W98" s="39">
        <f t="shared" si="73"/>
        <v>3.137720250000002E-2</v>
      </c>
      <c r="Y98" s="89">
        <f t="shared" si="68"/>
        <v>2033.8500000000058</v>
      </c>
      <c r="Z98" s="89">
        <f t="shared" si="65"/>
        <v>2094.8654999999999</v>
      </c>
      <c r="AA98" s="89">
        <f t="shared" si="62"/>
        <v>2157.7114650000003</v>
      </c>
      <c r="AB98" s="89">
        <f t="shared" si="60"/>
        <v>2222.4428089499997</v>
      </c>
      <c r="AD98" s="39">
        <f t="shared" si="74"/>
        <v>3.0000000000000086E-2</v>
      </c>
      <c r="AE98" s="99">
        <f t="shared" si="69"/>
        <v>2.9999999999999995E-2</v>
      </c>
      <c r="AF98" s="99">
        <f t="shared" si="66"/>
        <v>3.0000000000000002E-2</v>
      </c>
      <c r="AG98" s="99">
        <f t="shared" si="63"/>
        <v>2.9999999999999995E-2</v>
      </c>
    </row>
    <row r="99" spans="1:33" x14ac:dyDescent="0.25">
      <c r="A99" s="32" t="s">
        <v>7</v>
      </c>
      <c r="B99" s="32">
        <v>12</v>
      </c>
      <c r="C99" s="69">
        <v>70030</v>
      </c>
      <c r="E99" s="32" t="s">
        <v>7</v>
      </c>
      <c r="F99" s="32">
        <v>13</v>
      </c>
      <c r="G99" s="69">
        <f t="shared" si="70"/>
        <v>72130.900000000009</v>
      </c>
      <c r="I99" s="32" t="s">
        <v>7</v>
      </c>
      <c r="J99" s="32">
        <v>14</v>
      </c>
      <c r="K99" s="69">
        <f t="shared" si="67"/>
        <v>74294.827000000005</v>
      </c>
      <c r="M99" s="32" t="s">
        <v>7</v>
      </c>
      <c r="N99" s="32">
        <v>15</v>
      </c>
      <c r="O99" s="69">
        <f t="shared" si="64"/>
        <v>76523.67181</v>
      </c>
      <c r="Q99" s="32" t="s">
        <v>7</v>
      </c>
      <c r="R99" s="32">
        <v>16</v>
      </c>
      <c r="S99" s="69">
        <f>+O99*1.015</f>
        <v>77671.526887149987</v>
      </c>
      <c r="U99" s="71">
        <f t="shared" si="71"/>
        <v>7641.5268871499866</v>
      </c>
      <c r="V99" s="39">
        <f t="shared" si="72"/>
        <v>0.10911790499999981</v>
      </c>
      <c r="W99" s="39">
        <f t="shared" si="73"/>
        <v>2.7279476249999952E-2</v>
      </c>
      <c r="Y99" s="89">
        <f t="shared" si="68"/>
        <v>2100.9000000000087</v>
      </c>
      <c r="Z99" s="89">
        <f t="shared" si="65"/>
        <v>2163.926999999996</v>
      </c>
      <c r="AA99" s="89">
        <f t="shared" si="62"/>
        <v>2228.8448099999951</v>
      </c>
      <c r="AB99" s="89">
        <f t="shared" si="60"/>
        <v>1147.8550771499868</v>
      </c>
      <c r="AD99" s="39">
        <f t="shared" si="74"/>
        <v>3.0000000000000124E-2</v>
      </c>
      <c r="AE99" s="99">
        <f t="shared" si="69"/>
        <v>2.999999999999994E-2</v>
      </c>
      <c r="AF99" s="99">
        <f t="shared" si="66"/>
        <v>2.9999999999999933E-2</v>
      </c>
      <c r="AG99" s="99">
        <f t="shared" si="63"/>
        <v>1.4999999999999828E-2</v>
      </c>
    </row>
    <row r="100" spans="1:33" x14ac:dyDescent="0.25">
      <c r="A100" s="32" t="s">
        <v>7</v>
      </c>
      <c r="B100" s="32">
        <v>13</v>
      </c>
      <c r="C100" s="69">
        <v>72265</v>
      </c>
      <c r="E100" s="32" t="s">
        <v>7</v>
      </c>
      <c r="F100" s="32">
        <v>14</v>
      </c>
      <c r="G100" s="69">
        <f t="shared" si="70"/>
        <v>74432.95</v>
      </c>
      <c r="I100" s="32" t="s">
        <v>7</v>
      </c>
      <c r="J100" s="32">
        <v>15</v>
      </c>
      <c r="K100" s="69">
        <f t="shared" si="67"/>
        <v>76665.938500000004</v>
      </c>
      <c r="M100" s="32" t="s">
        <v>7</v>
      </c>
      <c r="N100" s="32">
        <v>16</v>
      </c>
      <c r="O100" s="69">
        <f>+K100*1.015</f>
        <v>77815.927577499999</v>
      </c>
      <c r="Q100" s="32" t="s">
        <v>7</v>
      </c>
      <c r="R100" s="32">
        <v>17</v>
      </c>
      <c r="S100" s="69">
        <f>+O100*1.015</f>
        <v>78983.166491162498</v>
      </c>
      <c r="U100" s="71">
        <f t="shared" si="71"/>
        <v>6718.1664911624976</v>
      </c>
      <c r="V100" s="39">
        <f t="shared" si="72"/>
        <v>9.2965702499999969E-2</v>
      </c>
      <c r="W100" s="39">
        <f t="shared" si="73"/>
        <v>2.3241425624999992E-2</v>
      </c>
      <c r="Y100" s="89">
        <f t="shared" si="68"/>
        <v>2167.9499999999971</v>
      </c>
      <c r="Z100" s="89">
        <f t="shared" si="65"/>
        <v>2232.9885000000068</v>
      </c>
      <c r="AA100" s="89">
        <f t="shared" si="62"/>
        <v>1149.9890774999949</v>
      </c>
      <c r="AB100" s="89">
        <f t="shared" si="60"/>
        <v>1167.2389136624988</v>
      </c>
      <c r="AD100" s="39">
        <f t="shared" si="74"/>
        <v>2.9999999999999961E-2</v>
      </c>
      <c r="AE100" s="99">
        <f t="shared" si="69"/>
        <v>3.0000000000000093E-2</v>
      </c>
      <c r="AF100" s="99">
        <f t="shared" si="66"/>
        <v>1.4999999999999932E-2</v>
      </c>
      <c r="AG100" s="99">
        <f t="shared" si="63"/>
        <v>1.4999999999999986E-2</v>
      </c>
    </row>
    <row r="101" spans="1:33" x14ac:dyDescent="0.25">
      <c r="A101" s="32" t="s">
        <v>7</v>
      </c>
      <c r="B101" s="32">
        <v>14</v>
      </c>
      <c r="C101" s="69">
        <v>74500</v>
      </c>
      <c r="E101" s="32" t="s">
        <v>7</v>
      </c>
      <c r="F101" s="32">
        <v>15</v>
      </c>
      <c r="G101" s="69">
        <f t="shared" si="70"/>
        <v>76735</v>
      </c>
      <c r="I101" s="32" t="s">
        <v>7</v>
      </c>
      <c r="J101" s="32">
        <v>16</v>
      </c>
      <c r="K101" s="69">
        <f>+G101*1.015</f>
        <v>77886.024999999994</v>
      </c>
      <c r="M101" s="32" t="s">
        <v>7</v>
      </c>
      <c r="N101" s="32">
        <v>17</v>
      </c>
      <c r="O101" s="69">
        <f>+K101*1.015</f>
        <v>79054.315374999991</v>
      </c>
      <c r="Q101" s="32" t="s">
        <v>7</v>
      </c>
      <c r="R101" s="32">
        <v>18</v>
      </c>
      <c r="S101" s="69">
        <f>+O101*1.015</f>
        <v>80240.130105624979</v>
      </c>
      <c r="U101" s="71">
        <f t="shared" si="71"/>
        <v>5740.1301056249795</v>
      </c>
      <c r="V101" s="39">
        <f t="shared" si="72"/>
        <v>7.7048726249999727E-2</v>
      </c>
      <c r="W101" s="39">
        <f t="shared" si="73"/>
        <v>1.9262181562499932E-2</v>
      </c>
      <c r="Y101" s="89">
        <f t="shared" si="68"/>
        <v>2235</v>
      </c>
      <c r="Z101" s="89">
        <f t="shared" si="65"/>
        <v>1151.0249999999942</v>
      </c>
      <c r="AA101" s="89">
        <f t="shared" si="62"/>
        <v>1168.2903749999969</v>
      </c>
      <c r="AB101" s="89">
        <f t="shared" si="60"/>
        <v>1185.8147306249884</v>
      </c>
      <c r="AD101" s="39">
        <f t="shared" si="74"/>
        <v>0.03</v>
      </c>
      <c r="AE101" s="99">
        <f t="shared" si="69"/>
        <v>1.4999999999999925E-2</v>
      </c>
      <c r="AF101" s="99">
        <f t="shared" si="66"/>
        <v>1.4999999999999961E-2</v>
      </c>
      <c r="AG101" s="99">
        <f t="shared" si="63"/>
        <v>1.4999999999999855E-2</v>
      </c>
    </row>
    <row r="102" spans="1:33" x14ac:dyDescent="0.25">
      <c r="A102" s="32" t="s">
        <v>7</v>
      </c>
      <c r="B102" s="32">
        <v>15</v>
      </c>
      <c r="C102" s="69">
        <v>75618</v>
      </c>
      <c r="E102" s="32" t="s">
        <v>7</v>
      </c>
      <c r="F102" s="32">
        <v>15</v>
      </c>
      <c r="G102" s="69">
        <f>+G101</f>
        <v>76735</v>
      </c>
      <c r="I102" s="32" t="s">
        <v>7</v>
      </c>
      <c r="J102" s="32">
        <v>16</v>
      </c>
      <c r="K102" s="69">
        <f>+K101</f>
        <v>77886.024999999994</v>
      </c>
      <c r="M102" s="32" t="s">
        <v>7</v>
      </c>
      <c r="N102" s="32">
        <v>17</v>
      </c>
      <c r="O102" s="69">
        <f>+O101</f>
        <v>79054.315374999991</v>
      </c>
      <c r="Q102" s="32" t="s">
        <v>7</v>
      </c>
      <c r="R102" s="32">
        <v>18</v>
      </c>
      <c r="S102" s="69">
        <f>+S101</f>
        <v>80240.130105624979</v>
      </c>
      <c r="U102" s="71">
        <f t="shared" si="71"/>
        <v>4622.1301056249795</v>
      </c>
      <c r="V102" s="39">
        <f t="shared" si="72"/>
        <v>6.1124733603440708E-2</v>
      </c>
      <c r="W102" s="39">
        <f t="shared" si="73"/>
        <v>1.5281183400860177E-2</v>
      </c>
      <c r="Y102" s="89">
        <f t="shared" si="68"/>
        <v>1117</v>
      </c>
      <c r="Z102" s="89">
        <f t="shared" si="65"/>
        <v>1151.0249999999942</v>
      </c>
      <c r="AA102" s="89">
        <f t="shared" si="62"/>
        <v>1168.2903749999969</v>
      </c>
      <c r="AB102" s="89">
        <f t="shared" si="60"/>
        <v>1185.8147306249884</v>
      </c>
      <c r="AD102" s="39">
        <f t="shared" si="74"/>
        <v>1.4771615223888493E-2</v>
      </c>
      <c r="AE102" s="99">
        <f t="shared" si="69"/>
        <v>1.4999999999999925E-2</v>
      </c>
      <c r="AF102" s="99">
        <f t="shared" si="66"/>
        <v>1.4999999999999961E-2</v>
      </c>
      <c r="AG102" s="99">
        <f t="shared" si="63"/>
        <v>1.4999999999999855E-2</v>
      </c>
    </row>
    <row r="104" spans="1:33" s="90" customFormat="1" x14ac:dyDescent="0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32" t="s">
        <v>8</v>
      </c>
      <c r="R104" s="32">
        <v>1</v>
      </c>
      <c r="S104" s="69">
        <f>+O105+1000</f>
        <v>49313</v>
      </c>
      <c r="Y104" s="89"/>
      <c r="Z104" s="89"/>
      <c r="AA104" s="89"/>
      <c r="AB104" s="89"/>
      <c r="AC104" s="70"/>
      <c r="AE104" s="92"/>
      <c r="AF104" s="92"/>
      <c r="AG104" s="92"/>
    </row>
    <row r="105" spans="1:33" s="90" customFormat="1" x14ac:dyDescent="0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32" t="s">
        <v>8</v>
      </c>
      <c r="N105" s="32">
        <v>1</v>
      </c>
      <c r="O105" s="69">
        <f>+K106+1000</f>
        <v>48313</v>
      </c>
      <c r="P105" s="70"/>
      <c r="Q105" s="32" t="s">
        <v>8</v>
      </c>
      <c r="R105" s="32">
        <v>2</v>
      </c>
      <c r="S105" s="69">
        <f>+O105*1.03</f>
        <v>49762.39</v>
      </c>
      <c r="Y105" s="89"/>
      <c r="Z105" s="89"/>
      <c r="AA105" s="89"/>
      <c r="AB105" s="89">
        <f t="shared" ref="AB105:AB122" si="75">+S105-O105</f>
        <v>1449.3899999999994</v>
      </c>
      <c r="AC105" s="70"/>
      <c r="AE105" s="92"/>
      <c r="AF105" s="92"/>
      <c r="AG105" s="99">
        <f>+AB105/O105</f>
        <v>2.9999999999999988E-2</v>
      </c>
    </row>
    <row r="106" spans="1:33" s="90" customFormat="1" x14ac:dyDescent="0.25">
      <c r="A106" s="70"/>
      <c r="B106" s="70"/>
      <c r="C106" s="70"/>
      <c r="D106" s="70"/>
      <c r="E106" s="32"/>
      <c r="F106" s="32"/>
      <c r="G106" s="69"/>
      <c r="H106" s="70"/>
      <c r="I106" s="32" t="s">
        <v>8</v>
      </c>
      <c r="J106" s="32">
        <v>1</v>
      </c>
      <c r="K106" s="69">
        <f>+G107+750</f>
        <v>47313</v>
      </c>
      <c r="L106" s="70"/>
      <c r="M106" s="32" t="s">
        <v>8</v>
      </c>
      <c r="N106" s="32">
        <v>2</v>
      </c>
      <c r="O106" s="69">
        <f>+K106*1.03</f>
        <v>48732.39</v>
      </c>
      <c r="P106" s="70"/>
      <c r="Q106" s="32" t="s">
        <v>8</v>
      </c>
      <c r="R106" s="32">
        <v>3</v>
      </c>
      <c r="S106" s="69">
        <f t="shared" ref="S106:S118" si="76">+O106*1.03</f>
        <v>50194.361700000001</v>
      </c>
      <c r="Y106" s="89"/>
      <c r="Z106" s="89"/>
      <c r="AA106" s="89">
        <f t="shared" ref="AA106:AA122" si="77">+O106-K106</f>
        <v>1419.3899999999994</v>
      </c>
      <c r="AB106" s="89">
        <f t="shared" si="75"/>
        <v>1461.9717000000019</v>
      </c>
      <c r="AC106" s="70"/>
      <c r="AE106" s="92"/>
      <c r="AF106" s="99">
        <f>+AA106/K106</f>
        <v>2.9999999999999988E-2</v>
      </c>
      <c r="AG106" s="99">
        <f t="shared" ref="AG106:AG122" si="78">+AB106/O106</f>
        <v>3.0000000000000041E-2</v>
      </c>
    </row>
    <row r="107" spans="1:33" s="90" customFormat="1" x14ac:dyDescent="0.25">
      <c r="A107" s="70"/>
      <c r="B107" s="70"/>
      <c r="C107" s="70"/>
      <c r="D107" s="70"/>
      <c r="E107" s="32" t="s">
        <v>8</v>
      </c>
      <c r="F107" s="32">
        <v>1</v>
      </c>
      <c r="G107" s="69">
        <v>46563</v>
      </c>
      <c r="H107" s="70"/>
      <c r="I107" s="32" t="s">
        <v>8</v>
      </c>
      <c r="J107" s="32">
        <v>2</v>
      </c>
      <c r="K107" s="69">
        <f>+G107*1.03</f>
        <v>47959.89</v>
      </c>
      <c r="L107" s="70"/>
      <c r="M107" s="32" t="s">
        <v>8</v>
      </c>
      <c r="N107" s="32">
        <v>3</v>
      </c>
      <c r="O107" s="69">
        <f t="shared" ref="O107:O119" si="79">+K107*1.03</f>
        <v>49398.686699999998</v>
      </c>
      <c r="P107" s="70"/>
      <c r="Q107" s="32" t="s">
        <v>8</v>
      </c>
      <c r="R107" s="32">
        <v>4</v>
      </c>
      <c r="S107" s="69">
        <f t="shared" si="76"/>
        <v>50880.647300999997</v>
      </c>
      <c r="Y107" s="89"/>
      <c r="Z107" s="89">
        <f t="shared" ref="Z107:Z122" si="80">+K107-G107</f>
        <v>1396.8899999999994</v>
      </c>
      <c r="AA107" s="89">
        <f t="shared" si="77"/>
        <v>1438.796699999999</v>
      </c>
      <c r="AB107" s="89">
        <f t="shared" si="75"/>
        <v>1481.9606009999989</v>
      </c>
      <c r="AC107" s="70"/>
      <c r="AE107" s="99">
        <f>+Z107/G107</f>
        <v>2.9999999999999988E-2</v>
      </c>
      <c r="AF107" s="99">
        <f t="shared" ref="AF107:AG122" si="81">+AA107/K107</f>
        <v>2.9999999999999978E-2</v>
      </c>
      <c r="AG107" s="99">
        <f t="shared" si="78"/>
        <v>2.9999999999999978E-2</v>
      </c>
    </row>
    <row r="108" spans="1:33" x14ac:dyDescent="0.25">
      <c r="A108" s="32" t="s">
        <v>8</v>
      </c>
      <c r="B108" s="32">
        <v>1</v>
      </c>
      <c r="C108" s="69">
        <v>46563</v>
      </c>
      <c r="E108" s="32" t="s">
        <v>8</v>
      </c>
      <c r="F108" s="32">
        <v>2</v>
      </c>
      <c r="G108" s="69">
        <f>+C108*1.03</f>
        <v>47959.89</v>
      </c>
      <c r="I108" s="32" t="s">
        <v>8</v>
      </c>
      <c r="J108" s="32">
        <v>3</v>
      </c>
      <c r="K108" s="69">
        <f t="shared" ref="K108:K120" si="82">+G108*1.03</f>
        <v>49398.686699999998</v>
      </c>
      <c r="M108" s="32" t="s">
        <v>8</v>
      </c>
      <c r="N108" s="32">
        <v>4</v>
      </c>
      <c r="O108" s="69">
        <f t="shared" si="79"/>
        <v>50880.647300999997</v>
      </c>
      <c r="Q108" s="32" t="s">
        <v>8</v>
      </c>
      <c r="R108" s="32">
        <v>5</v>
      </c>
      <c r="S108" s="69">
        <f t="shared" si="76"/>
        <v>52407.066720030001</v>
      </c>
      <c r="U108" s="71">
        <f>+S108-C108</f>
        <v>5844.0667200300013</v>
      </c>
      <c r="V108" s="39">
        <f>+U108/C108</f>
        <v>0.12550881000000003</v>
      </c>
      <c r="W108" s="39">
        <f>+V108/4</f>
        <v>3.1377202500000007E-2</v>
      </c>
      <c r="Y108" s="89">
        <f t="shared" ref="Y108:Y122" si="83">+G108-C108</f>
        <v>1396.8899999999994</v>
      </c>
      <c r="Z108" s="89">
        <f t="shared" si="80"/>
        <v>1438.796699999999</v>
      </c>
      <c r="AA108" s="89">
        <f t="shared" si="77"/>
        <v>1481.9606009999989</v>
      </c>
      <c r="AB108" s="89">
        <f t="shared" si="75"/>
        <v>1526.4194190300041</v>
      </c>
      <c r="AD108" s="39">
        <f>+Y108/C108</f>
        <v>2.9999999999999988E-2</v>
      </c>
      <c r="AE108" s="99">
        <f t="shared" ref="AE108:AF122" si="84">+Z108/G108</f>
        <v>2.9999999999999978E-2</v>
      </c>
      <c r="AF108" s="99">
        <f t="shared" si="81"/>
        <v>2.9999999999999978E-2</v>
      </c>
      <c r="AG108" s="99">
        <f t="shared" si="78"/>
        <v>3.0000000000000082E-2</v>
      </c>
    </row>
    <row r="109" spans="1:33" x14ac:dyDescent="0.25">
      <c r="A109" s="32" t="s">
        <v>8</v>
      </c>
      <c r="B109" s="32">
        <v>2</v>
      </c>
      <c r="C109" s="69">
        <v>48798</v>
      </c>
      <c r="E109" s="32" t="s">
        <v>8</v>
      </c>
      <c r="F109" s="32">
        <v>3</v>
      </c>
      <c r="G109" s="69">
        <f t="shared" ref="G109:G121" si="85">+C109*1.03</f>
        <v>50261.94</v>
      </c>
      <c r="I109" s="32" t="s">
        <v>8</v>
      </c>
      <c r="J109" s="32">
        <v>4</v>
      </c>
      <c r="K109" s="69">
        <f t="shared" si="82"/>
        <v>51769.798200000005</v>
      </c>
      <c r="M109" s="32" t="s">
        <v>8</v>
      </c>
      <c r="N109" s="32">
        <v>5</v>
      </c>
      <c r="O109" s="69">
        <f t="shared" si="79"/>
        <v>53322.892146000006</v>
      </c>
      <c r="Q109" s="32" t="s">
        <v>8</v>
      </c>
      <c r="R109" s="32">
        <v>6</v>
      </c>
      <c r="S109" s="69">
        <f t="shared" si="76"/>
        <v>54922.578910380005</v>
      </c>
      <c r="U109" s="71">
        <f t="shared" ref="U109:U122" si="86">+S109-C109</f>
        <v>6124.5789103800053</v>
      </c>
      <c r="V109" s="39">
        <f t="shared" ref="V109:V122" si="87">+U109/C109</f>
        <v>0.12550881000000011</v>
      </c>
      <c r="W109" s="39">
        <f t="shared" ref="W109:W122" si="88">+V109/4</f>
        <v>3.1377202500000027E-2</v>
      </c>
      <c r="Y109" s="89">
        <f t="shared" si="83"/>
        <v>1463.9400000000023</v>
      </c>
      <c r="Z109" s="89">
        <f t="shared" si="80"/>
        <v>1507.8582000000024</v>
      </c>
      <c r="AA109" s="89">
        <f t="shared" si="77"/>
        <v>1553.0939460000009</v>
      </c>
      <c r="AB109" s="89">
        <f t="shared" si="75"/>
        <v>1599.6867643799997</v>
      </c>
      <c r="AD109" s="39">
        <f t="shared" ref="AD109:AD122" si="89">+Y109/C109</f>
        <v>3.0000000000000047E-2</v>
      </c>
      <c r="AE109" s="99">
        <f t="shared" si="84"/>
        <v>3.0000000000000047E-2</v>
      </c>
      <c r="AF109" s="99">
        <f t="shared" si="81"/>
        <v>3.0000000000000013E-2</v>
      </c>
      <c r="AG109" s="99">
        <f t="shared" si="78"/>
        <v>2.9999999999999992E-2</v>
      </c>
    </row>
    <row r="110" spans="1:33" x14ac:dyDescent="0.25">
      <c r="A110" s="32" t="s">
        <v>8</v>
      </c>
      <c r="B110" s="32">
        <v>3</v>
      </c>
      <c r="C110" s="69">
        <v>51033</v>
      </c>
      <c r="E110" s="32" t="s">
        <v>8</v>
      </c>
      <c r="F110" s="32">
        <v>4</v>
      </c>
      <c r="G110" s="69">
        <f t="shared" si="85"/>
        <v>52563.99</v>
      </c>
      <c r="I110" s="32" t="s">
        <v>8</v>
      </c>
      <c r="J110" s="32">
        <v>5</v>
      </c>
      <c r="K110" s="69">
        <f t="shared" si="82"/>
        <v>54140.909699999997</v>
      </c>
      <c r="M110" s="32" t="s">
        <v>8</v>
      </c>
      <c r="N110" s="32">
        <v>6</v>
      </c>
      <c r="O110" s="69">
        <f t="shared" si="79"/>
        <v>55765.136990999999</v>
      </c>
      <c r="Q110" s="32" t="s">
        <v>8</v>
      </c>
      <c r="R110" s="32">
        <v>7</v>
      </c>
      <c r="S110" s="69">
        <f t="shared" si="76"/>
        <v>57438.091100730002</v>
      </c>
      <c r="U110" s="71">
        <f t="shared" si="86"/>
        <v>6405.0911007300019</v>
      </c>
      <c r="V110" s="39">
        <f t="shared" si="87"/>
        <v>0.12550881000000003</v>
      </c>
      <c r="W110" s="39">
        <f t="shared" si="88"/>
        <v>3.1377202500000007E-2</v>
      </c>
      <c r="Y110" s="89">
        <f t="shared" si="83"/>
        <v>1530.989999999998</v>
      </c>
      <c r="Z110" s="89">
        <f t="shared" si="80"/>
        <v>1576.9196999999986</v>
      </c>
      <c r="AA110" s="89">
        <f t="shared" si="77"/>
        <v>1624.2272910000029</v>
      </c>
      <c r="AB110" s="89">
        <f t="shared" si="75"/>
        <v>1672.9541097300025</v>
      </c>
      <c r="AD110" s="39">
        <f t="shared" si="89"/>
        <v>2.9999999999999961E-2</v>
      </c>
      <c r="AE110" s="99">
        <f t="shared" si="84"/>
        <v>2.9999999999999975E-2</v>
      </c>
      <c r="AF110" s="99">
        <f t="shared" si="81"/>
        <v>3.0000000000000054E-2</v>
      </c>
      <c r="AG110" s="99">
        <f t="shared" si="78"/>
        <v>3.0000000000000044E-2</v>
      </c>
    </row>
    <row r="111" spans="1:33" x14ac:dyDescent="0.25">
      <c r="A111" s="32" t="s">
        <v>8</v>
      </c>
      <c r="B111" s="32">
        <v>4</v>
      </c>
      <c r="C111" s="69">
        <v>53268</v>
      </c>
      <c r="E111" s="32" t="s">
        <v>8</v>
      </c>
      <c r="F111" s="32">
        <v>5</v>
      </c>
      <c r="G111" s="69">
        <f t="shared" si="85"/>
        <v>54866.04</v>
      </c>
      <c r="I111" s="32" t="s">
        <v>8</v>
      </c>
      <c r="J111" s="32">
        <v>6</v>
      </c>
      <c r="K111" s="69">
        <f t="shared" si="82"/>
        <v>56512.021200000003</v>
      </c>
      <c r="M111" s="32" t="s">
        <v>8</v>
      </c>
      <c r="N111" s="32">
        <v>7</v>
      </c>
      <c r="O111" s="69">
        <f t="shared" si="79"/>
        <v>58207.381836000008</v>
      </c>
      <c r="Q111" s="32" t="s">
        <v>8</v>
      </c>
      <c r="R111" s="32">
        <v>8</v>
      </c>
      <c r="S111" s="69">
        <f t="shared" si="76"/>
        <v>59953.603291080013</v>
      </c>
      <c r="U111" s="71">
        <f t="shared" si="86"/>
        <v>6685.6032910800132</v>
      </c>
      <c r="V111" s="39">
        <f t="shared" si="87"/>
        <v>0.12550881000000025</v>
      </c>
      <c r="W111" s="39">
        <f t="shared" si="88"/>
        <v>3.1377202500000062E-2</v>
      </c>
      <c r="Y111" s="89">
        <f t="shared" si="83"/>
        <v>1598.0400000000009</v>
      </c>
      <c r="Z111" s="89">
        <f t="shared" si="80"/>
        <v>1645.981200000002</v>
      </c>
      <c r="AA111" s="89">
        <f t="shared" si="77"/>
        <v>1695.3606360000049</v>
      </c>
      <c r="AB111" s="89">
        <f t="shared" si="75"/>
        <v>1746.2214550800054</v>
      </c>
      <c r="AD111" s="39">
        <f t="shared" si="89"/>
        <v>3.0000000000000016E-2</v>
      </c>
      <c r="AE111" s="99">
        <f t="shared" si="84"/>
        <v>3.0000000000000037E-2</v>
      </c>
      <c r="AF111" s="99">
        <f t="shared" si="81"/>
        <v>3.0000000000000086E-2</v>
      </c>
      <c r="AG111" s="99">
        <f t="shared" si="78"/>
        <v>3.0000000000000089E-2</v>
      </c>
    </row>
    <row r="112" spans="1:33" x14ac:dyDescent="0.25">
      <c r="A112" s="32" t="s">
        <v>8</v>
      </c>
      <c r="B112" s="32">
        <v>5</v>
      </c>
      <c r="C112" s="69">
        <v>55503</v>
      </c>
      <c r="E112" s="32" t="s">
        <v>8</v>
      </c>
      <c r="F112" s="32">
        <v>6</v>
      </c>
      <c r="G112" s="69">
        <f t="shared" si="85"/>
        <v>57168.090000000004</v>
      </c>
      <c r="I112" s="32" t="s">
        <v>8</v>
      </c>
      <c r="J112" s="32">
        <v>7</v>
      </c>
      <c r="K112" s="69">
        <f t="shared" si="82"/>
        <v>58883.132700000002</v>
      </c>
      <c r="M112" s="32" t="s">
        <v>8</v>
      </c>
      <c r="N112" s="32">
        <v>8</v>
      </c>
      <c r="O112" s="69">
        <f t="shared" si="79"/>
        <v>60649.626681000002</v>
      </c>
      <c r="Q112" s="32" t="s">
        <v>8</v>
      </c>
      <c r="R112" s="32">
        <v>9</v>
      </c>
      <c r="S112" s="69">
        <f t="shared" si="76"/>
        <v>62469.115481430003</v>
      </c>
      <c r="U112" s="71">
        <f t="shared" si="86"/>
        <v>6966.1154814300025</v>
      </c>
      <c r="V112" s="39">
        <f t="shared" si="87"/>
        <v>0.12550881000000005</v>
      </c>
      <c r="W112" s="39">
        <f t="shared" si="88"/>
        <v>3.1377202500000013E-2</v>
      </c>
      <c r="Y112" s="89">
        <f t="shared" si="83"/>
        <v>1665.0900000000038</v>
      </c>
      <c r="Z112" s="89">
        <f t="shared" si="80"/>
        <v>1715.0426999999981</v>
      </c>
      <c r="AA112" s="89">
        <f t="shared" si="77"/>
        <v>1766.4939809999996</v>
      </c>
      <c r="AB112" s="89">
        <f t="shared" si="75"/>
        <v>1819.488800430001</v>
      </c>
      <c r="AD112" s="39">
        <f t="shared" si="89"/>
        <v>3.0000000000000068E-2</v>
      </c>
      <c r="AE112" s="99">
        <f t="shared" si="84"/>
        <v>2.9999999999999964E-2</v>
      </c>
      <c r="AF112" s="99">
        <f t="shared" si="81"/>
        <v>2.9999999999999992E-2</v>
      </c>
      <c r="AG112" s="99">
        <f t="shared" si="78"/>
        <v>3.0000000000000016E-2</v>
      </c>
    </row>
    <row r="113" spans="1:33" x14ac:dyDescent="0.25">
      <c r="A113" s="32" t="s">
        <v>8</v>
      </c>
      <c r="B113" s="32">
        <v>6</v>
      </c>
      <c r="C113" s="69">
        <v>57738</v>
      </c>
      <c r="E113" s="32" t="s">
        <v>8</v>
      </c>
      <c r="F113" s="32">
        <v>7</v>
      </c>
      <c r="G113" s="69">
        <f t="shared" si="85"/>
        <v>59470.14</v>
      </c>
      <c r="I113" s="32" t="s">
        <v>8</v>
      </c>
      <c r="J113" s="32">
        <v>8</v>
      </c>
      <c r="K113" s="69">
        <f t="shared" si="82"/>
        <v>61254.244200000001</v>
      </c>
      <c r="M113" s="32" t="s">
        <v>8</v>
      </c>
      <c r="N113" s="32">
        <v>9</v>
      </c>
      <c r="O113" s="69">
        <f t="shared" si="79"/>
        <v>63091.871526000003</v>
      </c>
      <c r="Q113" s="32" t="s">
        <v>8</v>
      </c>
      <c r="R113" s="32">
        <v>10</v>
      </c>
      <c r="S113" s="69">
        <f t="shared" si="76"/>
        <v>64984.627671780006</v>
      </c>
      <c r="U113" s="71">
        <f t="shared" si="86"/>
        <v>7246.6276717800065</v>
      </c>
      <c r="V113" s="39">
        <f t="shared" si="87"/>
        <v>0.12550881000000011</v>
      </c>
      <c r="W113" s="39">
        <f t="shared" si="88"/>
        <v>3.1377202500000027E-2</v>
      </c>
      <c r="Y113" s="89">
        <f t="shared" si="83"/>
        <v>1732.1399999999994</v>
      </c>
      <c r="Z113" s="89">
        <f t="shared" si="80"/>
        <v>1784.1042000000016</v>
      </c>
      <c r="AA113" s="89">
        <f t="shared" si="77"/>
        <v>1837.6273260000016</v>
      </c>
      <c r="AB113" s="89">
        <f t="shared" si="75"/>
        <v>1892.7561457800039</v>
      </c>
      <c r="AD113" s="39">
        <f t="shared" si="89"/>
        <v>2.9999999999999988E-2</v>
      </c>
      <c r="AE113" s="99">
        <f t="shared" si="84"/>
        <v>3.0000000000000027E-2</v>
      </c>
      <c r="AF113" s="99">
        <f t="shared" si="81"/>
        <v>3.0000000000000027E-2</v>
      </c>
      <c r="AG113" s="99">
        <f t="shared" si="78"/>
        <v>3.0000000000000061E-2</v>
      </c>
    </row>
    <row r="114" spans="1:33" x14ac:dyDescent="0.25">
      <c r="A114" s="32" t="s">
        <v>8</v>
      </c>
      <c r="B114" s="32">
        <v>7</v>
      </c>
      <c r="C114" s="69">
        <v>59973</v>
      </c>
      <c r="E114" s="32" t="s">
        <v>8</v>
      </c>
      <c r="F114" s="32">
        <v>8</v>
      </c>
      <c r="G114" s="69">
        <f t="shared" si="85"/>
        <v>61772.19</v>
      </c>
      <c r="I114" s="32" t="s">
        <v>8</v>
      </c>
      <c r="J114" s="32">
        <v>9</v>
      </c>
      <c r="K114" s="69">
        <f t="shared" si="82"/>
        <v>63625.355700000007</v>
      </c>
      <c r="M114" s="32" t="s">
        <v>8</v>
      </c>
      <c r="N114" s="32">
        <v>10</v>
      </c>
      <c r="O114" s="69">
        <f t="shared" si="79"/>
        <v>65534.116371000011</v>
      </c>
      <c r="Q114" s="32" t="s">
        <v>8</v>
      </c>
      <c r="R114" s="32">
        <v>11</v>
      </c>
      <c r="S114" s="69">
        <f t="shared" si="76"/>
        <v>67500.139862130018</v>
      </c>
      <c r="U114" s="71">
        <f t="shared" si="86"/>
        <v>7527.1398621300177</v>
      </c>
      <c r="V114" s="39">
        <f t="shared" si="87"/>
        <v>0.1255088100000003</v>
      </c>
      <c r="W114" s="39">
        <f t="shared" si="88"/>
        <v>3.1377202500000076E-2</v>
      </c>
      <c r="Y114" s="89">
        <f t="shared" si="83"/>
        <v>1799.1900000000023</v>
      </c>
      <c r="Z114" s="89">
        <f t="shared" si="80"/>
        <v>1853.165700000005</v>
      </c>
      <c r="AA114" s="89">
        <f t="shared" si="77"/>
        <v>1908.7606710000036</v>
      </c>
      <c r="AB114" s="89">
        <f t="shared" si="75"/>
        <v>1966.0234911300067</v>
      </c>
      <c r="AD114" s="39">
        <f t="shared" si="89"/>
        <v>3.0000000000000041E-2</v>
      </c>
      <c r="AE114" s="99">
        <f t="shared" si="84"/>
        <v>3.0000000000000079E-2</v>
      </c>
      <c r="AF114" s="99">
        <f t="shared" si="81"/>
        <v>3.0000000000000054E-2</v>
      </c>
      <c r="AG114" s="99">
        <f t="shared" si="78"/>
        <v>3.0000000000000096E-2</v>
      </c>
    </row>
    <row r="115" spans="1:33" x14ac:dyDescent="0.25">
      <c r="A115" s="32" t="s">
        <v>8</v>
      </c>
      <c r="B115" s="32">
        <v>8</v>
      </c>
      <c r="C115" s="69">
        <v>62208</v>
      </c>
      <c r="E115" s="32" t="s">
        <v>8</v>
      </c>
      <c r="F115" s="32">
        <v>9</v>
      </c>
      <c r="G115" s="69">
        <f t="shared" si="85"/>
        <v>64074.240000000005</v>
      </c>
      <c r="I115" s="32" t="s">
        <v>8</v>
      </c>
      <c r="J115" s="32">
        <v>10</v>
      </c>
      <c r="K115" s="69">
        <f t="shared" si="82"/>
        <v>65996.467200000014</v>
      </c>
      <c r="M115" s="32" t="s">
        <v>8</v>
      </c>
      <c r="N115" s="32">
        <v>11</v>
      </c>
      <c r="O115" s="69">
        <f t="shared" si="79"/>
        <v>67976.361216000019</v>
      </c>
      <c r="Q115" s="32" t="s">
        <v>8</v>
      </c>
      <c r="R115" s="32">
        <v>12</v>
      </c>
      <c r="S115" s="69">
        <f t="shared" si="76"/>
        <v>70015.652052480029</v>
      </c>
      <c r="U115" s="71">
        <f t="shared" si="86"/>
        <v>7807.6520524800289</v>
      </c>
      <c r="V115" s="39">
        <f t="shared" si="87"/>
        <v>0.12550881000000047</v>
      </c>
      <c r="W115" s="39">
        <f t="shared" si="88"/>
        <v>3.1377202500000118E-2</v>
      </c>
      <c r="Y115" s="89">
        <f t="shared" si="83"/>
        <v>1866.2400000000052</v>
      </c>
      <c r="Z115" s="89">
        <f t="shared" si="80"/>
        <v>1922.2272000000085</v>
      </c>
      <c r="AA115" s="89">
        <f t="shared" si="77"/>
        <v>1979.8940160000056</v>
      </c>
      <c r="AB115" s="89">
        <f t="shared" si="75"/>
        <v>2039.2908364800096</v>
      </c>
      <c r="AD115" s="39">
        <f t="shared" si="89"/>
        <v>3.0000000000000086E-2</v>
      </c>
      <c r="AE115" s="99">
        <f t="shared" si="84"/>
        <v>3.0000000000000131E-2</v>
      </c>
      <c r="AF115" s="99">
        <f t="shared" si="81"/>
        <v>3.0000000000000079E-2</v>
      </c>
      <c r="AG115" s="99">
        <f t="shared" si="78"/>
        <v>3.0000000000000134E-2</v>
      </c>
    </row>
    <row r="116" spans="1:33" x14ac:dyDescent="0.25">
      <c r="A116" s="32" t="s">
        <v>8</v>
      </c>
      <c r="B116" s="32">
        <v>9</v>
      </c>
      <c r="C116" s="69">
        <v>64443</v>
      </c>
      <c r="E116" s="32" t="s">
        <v>8</v>
      </c>
      <c r="F116" s="32">
        <v>10</v>
      </c>
      <c r="G116" s="69">
        <f t="shared" si="85"/>
        <v>66376.290000000008</v>
      </c>
      <c r="I116" s="32" t="s">
        <v>8</v>
      </c>
      <c r="J116" s="32">
        <v>11</v>
      </c>
      <c r="K116" s="69">
        <f t="shared" si="82"/>
        <v>68367.578700000013</v>
      </c>
      <c r="M116" s="32" t="s">
        <v>8</v>
      </c>
      <c r="N116" s="32">
        <v>12</v>
      </c>
      <c r="O116" s="69">
        <f t="shared" si="79"/>
        <v>70418.606061000013</v>
      </c>
      <c r="Q116" s="32" t="s">
        <v>8</v>
      </c>
      <c r="R116" s="32">
        <v>13</v>
      </c>
      <c r="S116" s="69">
        <f t="shared" si="76"/>
        <v>72531.164242830011</v>
      </c>
      <c r="U116" s="71">
        <f t="shared" si="86"/>
        <v>8088.1642428300111</v>
      </c>
      <c r="V116" s="39">
        <f t="shared" si="87"/>
        <v>0.12550881000000016</v>
      </c>
      <c r="W116" s="39">
        <f t="shared" si="88"/>
        <v>3.1377202500000041E-2</v>
      </c>
      <c r="Y116" s="89">
        <f t="shared" si="83"/>
        <v>1933.2900000000081</v>
      </c>
      <c r="Z116" s="89">
        <f t="shared" si="80"/>
        <v>1991.2887000000046</v>
      </c>
      <c r="AA116" s="89">
        <f t="shared" si="77"/>
        <v>2051.0273610000004</v>
      </c>
      <c r="AB116" s="89">
        <f t="shared" si="75"/>
        <v>2112.5581818299979</v>
      </c>
      <c r="AD116" s="39">
        <f t="shared" si="89"/>
        <v>3.0000000000000127E-2</v>
      </c>
      <c r="AE116" s="99">
        <f t="shared" si="84"/>
        <v>3.0000000000000065E-2</v>
      </c>
      <c r="AF116" s="99">
        <f t="shared" si="81"/>
        <v>0.03</v>
      </c>
      <c r="AG116" s="99">
        <f t="shared" si="78"/>
        <v>2.9999999999999964E-2</v>
      </c>
    </row>
    <row r="117" spans="1:33" x14ac:dyDescent="0.25">
      <c r="A117" s="32" t="s">
        <v>8</v>
      </c>
      <c r="B117" s="32">
        <v>10</v>
      </c>
      <c r="C117" s="69">
        <v>66678</v>
      </c>
      <c r="E117" s="32" t="s">
        <v>8</v>
      </c>
      <c r="F117" s="32">
        <v>11</v>
      </c>
      <c r="G117" s="69">
        <f t="shared" si="85"/>
        <v>68678.34</v>
      </c>
      <c r="I117" s="32" t="s">
        <v>8</v>
      </c>
      <c r="J117" s="32">
        <v>12</v>
      </c>
      <c r="K117" s="69">
        <f t="shared" si="82"/>
        <v>70738.690199999997</v>
      </c>
      <c r="M117" s="32" t="s">
        <v>8</v>
      </c>
      <c r="N117" s="32">
        <v>13</v>
      </c>
      <c r="O117" s="69">
        <f t="shared" si="79"/>
        <v>72860.850905999992</v>
      </c>
      <c r="Q117" s="32" t="s">
        <v>8</v>
      </c>
      <c r="R117" s="32">
        <v>14</v>
      </c>
      <c r="S117" s="69">
        <f t="shared" si="76"/>
        <v>75046.676433179993</v>
      </c>
      <c r="U117" s="71">
        <f t="shared" si="86"/>
        <v>8368.6764331799932</v>
      </c>
      <c r="V117" s="39">
        <f t="shared" si="87"/>
        <v>0.12550880999999989</v>
      </c>
      <c r="W117" s="39">
        <f t="shared" si="88"/>
        <v>3.1377202499999972E-2</v>
      </c>
      <c r="Y117" s="89">
        <f t="shared" si="83"/>
        <v>2000.3399999999965</v>
      </c>
      <c r="Z117" s="89">
        <f t="shared" si="80"/>
        <v>2060.3502000000008</v>
      </c>
      <c r="AA117" s="89">
        <f t="shared" si="77"/>
        <v>2122.1607059999951</v>
      </c>
      <c r="AB117" s="89">
        <f t="shared" si="75"/>
        <v>2185.8255271800008</v>
      </c>
      <c r="AD117" s="39">
        <f t="shared" si="89"/>
        <v>2.9999999999999947E-2</v>
      </c>
      <c r="AE117" s="99">
        <f t="shared" si="84"/>
        <v>3.0000000000000013E-2</v>
      </c>
      <c r="AF117" s="99">
        <f t="shared" si="81"/>
        <v>2.9999999999999933E-2</v>
      </c>
      <c r="AG117" s="99">
        <f t="shared" si="78"/>
        <v>3.0000000000000013E-2</v>
      </c>
    </row>
    <row r="118" spans="1:33" x14ac:dyDescent="0.25">
      <c r="A118" s="32" t="s">
        <v>8</v>
      </c>
      <c r="B118" s="32">
        <v>11</v>
      </c>
      <c r="C118" s="69">
        <v>68913</v>
      </c>
      <c r="E118" s="32" t="s">
        <v>8</v>
      </c>
      <c r="F118" s="32">
        <v>12</v>
      </c>
      <c r="G118" s="69">
        <f t="shared" si="85"/>
        <v>70980.39</v>
      </c>
      <c r="I118" s="32" t="s">
        <v>8</v>
      </c>
      <c r="J118" s="32">
        <v>13</v>
      </c>
      <c r="K118" s="69">
        <f t="shared" si="82"/>
        <v>73109.801699999996</v>
      </c>
      <c r="M118" s="32" t="s">
        <v>8</v>
      </c>
      <c r="N118" s="32">
        <v>14</v>
      </c>
      <c r="O118" s="69">
        <f t="shared" si="79"/>
        <v>75303.095751000001</v>
      </c>
      <c r="Q118" s="32" t="s">
        <v>8</v>
      </c>
      <c r="R118" s="32">
        <v>15</v>
      </c>
      <c r="S118" s="69">
        <f t="shared" si="76"/>
        <v>77562.188623530004</v>
      </c>
      <c r="U118" s="71">
        <f t="shared" si="86"/>
        <v>8649.1886235300044</v>
      </c>
      <c r="V118" s="39">
        <f t="shared" si="87"/>
        <v>0.12550881000000005</v>
      </c>
      <c r="W118" s="39">
        <f t="shared" si="88"/>
        <v>3.1377202500000013E-2</v>
      </c>
      <c r="Y118" s="89">
        <f t="shared" si="83"/>
        <v>2067.3899999999994</v>
      </c>
      <c r="Z118" s="89">
        <f t="shared" si="80"/>
        <v>2129.4116999999969</v>
      </c>
      <c r="AA118" s="89">
        <f t="shared" si="77"/>
        <v>2193.2940510000044</v>
      </c>
      <c r="AB118" s="89">
        <f t="shared" si="75"/>
        <v>2259.0928725300037</v>
      </c>
      <c r="AD118" s="39">
        <f t="shared" si="89"/>
        <v>2.9999999999999992E-2</v>
      </c>
      <c r="AE118" s="99">
        <f t="shared" si="84"/>
        <v>2.9999999999999957E-2</v>
      </c>
      <c r="AF118" s="99">
        <f t="shared" si="81"/>
        <v>3.0000000000000061E-2</v>
      </c>
      <c r="AG118" s="99">
        <f t="shared" si="78"/>
        <v>3.0000000000000047E-2</v>
      </c>
    </row>
    <row r="119" spans="1:33" x14ac:dyDescent="0.25">
      <c r="A119" s="32" t="s">
        <v>8</v>
      </c>
      <c r="B119" s="32">
        <v>12</v>
      </c>
      <c r="C119" s="69">
        <v>71148</v>
      </c>
      <c r="E119" s="32" t="s">
        <v>8</v>
      </c>
      <c r="F119" s="32">
        <v>13</v>
      </c>
      <c r="G119" s="69">
        <f t="shared" si="85"/>
        <v>73282.44</v>
      </c>
      <c r="I119" s="32" t="s">
        <v>8</v>
      </c>
      <c r="J119" s="32">
        <v>14</v>
      </c>
      <c r="K119" s="69">
        <f t="shared" si="82"/>
        <v>75480.91320000001</v>
      </c>
      <c r="M119" s="32" t="s">
        <v>8</v>
      </c>
      <c r="N119" s="32">
        <v>15</v>
      </c>
      <c r="O119" s="69">
        <f t="shared" si="79"/>
        <v>77745.340596000009</v>
      </c>
      <c r="Q119" s="32" t="s">
        <v>8</v>
      </c>
      <c r="R119" s="32">
        <v>16</v>
      </c>
      <c r="S119" s="69">
        <f>+O119*1.015</f>
        <v>78911.520704940005</v>
      </c>
      <c r="U119" s="71">
        <f t="shared" si="86"/>
        <v>7763.5207049400051</v>
      </c>
      <c r="V119" s="39">
        <f t="shared" si="87"/>
        <v>0.10911790500000007</v>
      </c>
      <c r="W119" s="39">
        <f t="shared" si="88"/>
        <v>2.7279476250000018E-2</v>
      </c>
      <c r="Y119" s="89">
        <f t="shared" si="83"/>
        <v>2134.4400000000023</v>
      </c>
      <c r="Z119" s="89">
        <f t="shared" si="80"/>
        <v>2198.4732000000076</v>
      </c>
      <c r="AA119" s="89">
        <f t="shared" si="77"/>
        <v>2264.4273959999991</v>
      </c>
      <c r="AB119" s="89">
        <f t="shared" si="75"/>
        <v>1166.180108939996</v>
      </c>
      <c r="AD119" s="39">
        <f t="shared" si="89"/>
        <v>3.0000000000000034E-2</v>
      </c>
      <c r="AE119" s="99">
        <f t="shared" si="84"/>
        <v>3.0000000000000103E-2</v>
      </c>
      <c r="AF119" s="99">
        <f t="shared" si="81"/>
        <v>2.9999999999999985E-2</v>
      </c>
      <c r="AG119" s="99">
        <f t="shared" si="78"/>
        <v>1.4999999999999947E-2</v>
      </c>
    </row>
    <row r="120" spans="1:33" x14ac:dyDescent="0.25">
      <c r="A120" s="32" t="s">
        <v>8</v>
      </c>
      <c r="B120" s="32">
        <v>13</v>
      </c>
      <c r="C120" s="69">
        <v>73383</v>
      </c>
      <c r="E120" s="32" t="s">
        <v>8</v>
      </c>
      <c r="F120" s="32">
        <v>14</v>
      </c>
      <c r="G120" s="69">
        <f t="shared" si="85"/>
        <v>75584.490000000005</v>
      </c>
      <c r="I120" s="32" t="s">
        <v>8</v>
      </c>
      <c r="J120" s="32">
        <v>15</v>
      </c>
      <c r="K120" s="69">
        <f t="shared" si="82"/>
        <v>77852.024700000009</v>
      </c>
      <c r="M120" s="32" t="s">
        <v>8</v>
      </c>
      <c r="N120" s="32">
        <v>16</v>
      </c>
      <c r="O120" s="69">
        <f>+K120*1.015</f>
        <v>79019.805070500006</v>
      </c>
      <c r="Q120" s="32" t="s">
        <v>8</v>
      </c>
      <c r="R120" s="32">
        <v>17</v>
      </c>
      <c r="S120" s="69">
        <f>+O120*1.015</f>
        <v>80205.102146557503</v>
      </c>
      <c r="U120" s="71">
        <f t="shared" si="86"/>
        <v>6822.1021465575031</v>
      </c>
      <c r="V120" s="39">
        <f t="shared" si="87"/>
        <v>9.2965702500000039E-2</v>
      </c>
      <c r="W120" s="39">
        <f t="shared" si="88"/>
        <v>2.324142562500001E-2</v>
      </c>
      <c r="Y120" s="89">
        <f t="shared" si="83"/>
        <v>2201.4900000000052</v>
      </c>
      <c r="Z120" s="89">
        <f t="shared" si="80"/>
        <v>2267.5347000000038</v>
      </c>
      <c r="AA120" s="89">
        <f t="shared" si="77"/>
        <v>1167.7803704999969</v>
      </c>
      <c r="AB120" s="89">
        <f t="shared" si="75"/>
        <v>1185.2970760574972</v>
      </c>
      <c r="AD120" s="39">
        <f t="shared" si="89"/>
        <v>3.0000000000000072E-2</v>
      </c>
      <c r="AE120" s="99">
        <f t="shared" si="84"/>
        <v>3.0000000000000047E-2</v>
      </c>
      <c r="AF120" s="99">
        <f t="shared" si="81"/>
        <v>1.499999999999996E-2</v>
      </c>
      <c r="AG120" s="99">
        <f t="shared" si="78"/>
        <v>1.4999999999999963E-2</v>
      </c>
    </row>
    <row r="121" spans="1:33" x14ac:dyDescent="0.25">
      <c r="A121" s="32" t="s">
        <v>8</v>
      </c>
      <c r="B121" s="32">
        <v>14</v>
      </c>
      <c r="C121" s="69">
        <v>75618</v>
      </c>
      <c r="E121" s="32" t="s">
        <v>8</v>
      </c>
      <c r="F121" s="32">
        <v>15</v>
      </c>
      <c r="G121" s="69">
        <f t="shared" si="85"/>
        <v>77886.540000000008</v>
      </c>
      <c r="I121" s="32" t="s">
        <v>8</v>
      </c>
      <c r="J121" s="32">
        <v>16</v>
      </c>
      <c r="K121" s="69">
        <f>+G121*1.015</f>
        <v>79054.838099999994</v>
      </c>
      <c r="M121" s="32" t="s">
        <v>8</v>
      </c>
      <c r="N121" s="32">
        <v>17</v>
      </c>
      <c r="O121" s="69">
        <f>+K121*1.015</f>
        <v>80240.66067149998</v>
      </c>
      <c r="Q121" s="32" t="s">
        <v>8</v>
      </c>
      <c r="R121" s="32">
        <v>18</v>
      </c>
      <c r="S121" s="69">
        <f>+O121*1.015</f>
        <v>81444.270581572477</v>
      </c>
      <c r="U121" s="71">
        <f t="shared" si="86"/>
        <v>5826.2705815724767</v>
      </c>
      <c r="V121" s="39">
        <f t="shared" si="87"/>
        <v>7.7048726249999686E-2</v>
      </c>
      <c r="W121" s="39">
        <f t="shared" si="88"/>
        <v>1.9262181562499921E-2</v>
      </c>
      <c r="Y121" s="89">
        <f t="shared" si="83"/>
        <v>2268.5400000000081</v>
      </c>
      <c r="Z121" s="89">
        <f t="shared" si="80"/>
        <v>1168.2980999999854</v>
      </c>
      <c r="AA121" s="89">
        <f t="shared" si="77"/>
        <v>1185.8225714999862</v>
      </c>
      <c r="AB121" s="89">
        <f t="shared" si="75"/>
        <v>1203.6099100724969</v>
      </c>
      <c r="AD121" s="39">
        <f t="shared" si="89"/>
        <v>3.0000000000000106E-2</v>
      </c>
      <c r="AE121" s="99">
        <f t="shared" si="84"/>
        <v>1.4999999999999812E-2</v>
      </c>
      <c r="AF121" s="99">
        <f t="shared" si="81"/>
        <v>1.4999999999999828E-2</v>
      </c>
      <c r="AG121" s="99">
        <f t="shared" si="78"/>
        <v>1.4999999999999965E-2</v>
      </c>
    </row>
    <row r="122" spans="1:33" x14ac:dyDescent="0.25">
      <c r="A122" s="32" t="s">
        <v>8</v>
      </c>
      <c r="B122" s="32">
        <v>15</v>
      </c>
      <c r="C122" s="69">
        <v>76735</v>
      </c>
      <c r="E122" s="32" t="s">
        <v>8</v>
      </c>
      <c r="F122" s="32">
        <v>15</v>
      </c>
      <c r="G122" s="69">
        <f>+G121</f>
        <v>77886.540000000008</v>
      </c>
      <c r="I122" s="32" t="s">
        <v>8</v>
      </c>
      <c r="J122" s="32">
        <v>16</v>
      </c>
      <c r="K122" s="69">
        <f>+K121</f>
        <v>79054.838099999994</v>
      </c>
      <c r="M122" s="32" t="s">
        <v>8</v>
      </c>
      <c r="N122" s="32">
        <v>17</v>
      </c>
      <c r="O122" s="69">
        <f>+O121</f>
        <v>80240.66067149998</v>
      </c>
      <c r="Q122" s="32" t="s">
        <v>8</v>
      </c>
      <c r="R122" s="32">
        <v>18</v>
      </c>
      <c r="S122" s="69">
        <f>+S121</f>
        <v>81444.270581572477</v>
      </c>
      <c r="U122" s="71">
        <f t="shared" si="86"/>
        <v>4709.2705815724767</v>
      </c>
      <c r="V122" s="39">
        <f t="shared" si="87"/>
        <v>6.137056860067084E-2</v>
      </c>
      <c r="W122" s="39">
        <f t="shared" si="88"/>
        <v>1.534264215016771E-2</v>
      </c>
      <c r="Y122" s="89">
        <f t="shared" si="83"/>
        <v>1151.5400000000081</v>
      </c>
      <c r="Z122" s="89">
        <f t="shared" si="80"/>
        <v>1168.2980999999854</v>
      </c>
      <c r="AA122" s="89">
        <f t="shared" si="77"/>
        <v>1185.8225714999862</v>
      </c>
      <c r="AB122" s="89">
        <f t="shared" si="75"/>
        <v>1203.6099100724969</v>
      </c>
      <c r="AD122" s="39">
        <f t="shared" si="89"/>
        <v>1.5006711409396079E-2</v>
      </c>
      <c r="AE122" s="99">
        <f t="shared" si="84"/>
        <v>1.4999999999999812E-2</v>
      </c>
      <c r="AF122" s="99">
        <f t="shared" si="81"/>
        <v>1.4999999999999828E-2</v>
      </c>
      <c r="AG122" s="99">
        <f t="shared" si="78"/>
        <v>1.4999999999999965E-2</v>
      </c>
    </row>
  </sheetData>
  <mergeCells count="11">
    <mergeCell ref="U1:V1"/>
    <mergeCell ref="A2:C2"/>
    <mergeCell ref="E2:G2"/>
    <mergeCell ref="I2:K2"/>
    <mergeCell ref="M2:O2"/>
    <mergeCell ref="Q2:S2"/>
    <mergeCell ref="A1:C1"/>
    <mergeCell ref="E1:G1"/>
    <mergeCell ref="I1:K1"/>
    <mergeCell ref="M1:O1"/>
    <mergeCell ref="Q1:S1"/>
  </mergeCells>
  <pageMargins left="0" right="0" top="0.25" bottom="0.25" header="0.3" footer="0.3"/>
  <pageSetup scale="80" orientation="landscape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workbookViewId="0">
      <selection activeCell="M25" sqref="M25"/>
    </sheetView>
  </sheetViews>
  <sheetFormatPr defaultRowHeight="15" x14ac:dyDescent="0.25"/>
  <cols>
    <col min="1" max="1" width="43.140625" customWidth="1"/>
    <col min="2" max="2" width="12.5703125" bestFit="1" customWidth="1"/>
    <col min="3" max="3" width="12.5703125" style="47" bestFit="1" customWidth="1"/>
    <col min="4" max="4" width="13.28515625" style="47" bestFit="1" customWidth="1"/>
    <col min="5" max="5" width="13.42578125" style="47" bestFit="1" customWidth="1"/>
    <col min="6" max="7" width="12.5703125" style="47" bestFit="1" customWidth="1"/>
    <col min="8" max="8" width="11.5703125" style="47" bestFit="1" customWidth="1"/>
    <col min="9" max="9" width="11.28515625" bestFit="1" customWidth="1"/>
    <col min="10" max="10" width="10.5703125" bestFit="1" customWidth="1"/>
  </cols>
  <sheetData>
    <row r="1" spans="1:11" x14ac:dyDescent="0.25">
      <c r="A1" s="27" t="s">
        <v>98</v>
      </c>
    </row>
    <row r="2" spans="1:11" x14ac:dyDescent="0.25">
      <c r="A2" s="27" t="s">
        <v>99</v>
      </c>
    </row>
    <row r="3" spans="1:11" x14ac:dyDescent="0.25">
      <c r="A3" s="32"/>
      <c r="B3" s="32"/>
      <c r="C3" s="93" t="s">
        <v>54</v>
      </c>
      <c r="D3" s="93"/>
      <c r="E3" s="93"/>
      <c r="F3" s="93"/>
      <c r="G3" s="93"/>
      <c r="H3" s="93"/>
    </row>
    <row r="4" spans="1:11" s="45" customFormat="1" x14ac:dyDescent="0.25">
      <c r="A4" s="74"/>
      <c r="B4" s="74"/>
      <c r="C4" s="75" t="s">
        <v>23</v>
      </c>
      <c r="D4" s="75" t="s">
        <v>24</v>
      </c>
      <c r="E4" s="75" t="s">
        <v>25</v>
      </c>
      <c r="F4" s="75" t="s">
        <v>41</v>
      </c>
      <c r="G4" s="75" t="s">
        <v>42</v>
      </c>
      <c r="H4" s="75" t="s">
        <v>0</v>
      </c>
    </row>
    <row r="5" spans="1:11" x14ac:dyDescent="0.25">
      <c r="A5" s="32"/>
      <c r="B5" s="32"/>
      <c r="C5" s="69"/>
      <c r="D5" s="69"/>
      <c r="E5" s="69"/>
      <c r="F5" s="69"/>
      <c r="G5" s="69"/>
      <c r="H5" s="69"/>
    </row>
    <row r="6" spans="1:11" x14ac:dyDescent="0.25">
      <c r="A6" s="59" t="s">
        <v>29</v>
      </c>
      <c r="B6" s="59"/>
      <c r="C6" s="101">
        <f>+'SY19'!H91</f>
        <v>0</v>
      </c>
      <c r="D6" s="101">
        <f>+'FY20'!H91</f>
        <v>1646019.7550000101</v>
      </c>
      <c r="E6" s="101">
        <f>+'FY21'!H91</f>
        <v>1665080.9534999877</v>
      </c>
      <c r="F6" s="101">
        <f>+'FY22'!H91</f>
        <v>1648196.4502777457</v>
      </c>
      <c r="G6" s="101">
        <f>+'FY23'!H91</f>
        <v>1637676.5404662341</v>
      </c>
      <c r="H6" s="101">
        <f>SUM(C6:G6)</f>
        <v>6596973.6992439777</v>
      </c>
    </row>
    <row r="7" spans="1:11" x14ac:dyDescent="0.25">
      <c r="A7" s="59" t="s">
        <v>30</v>
      </c>
      <c r="B7" s="59"/>
      <c r="C7" s="102">
        <f>+'SY19'!H92</f>
        <v>0</v>
      </c>
      <c r="D7" s="102">
        <f>+'FY20'!H92</f>
        <v>418912.0276475026</v>
      </c>
      <c r="E7" s="102">
        <f>+'FY21'!H92</f>
        <v>423763.10266574688</v>
      </c>
      <c r="F7" s="102">
        <f>+'FY22'!H92</f>
        <v>419465.9965956863</v>
      </c>
      <c r="G7" s="102">
        <f>+'FY23'!H92</f>
        <v>416788.67954865657</v>
      </c>
      <c r="H7" s="102">
        <f>SUM(C7:G7)</f>
        <v>1678929.8064575924</v>
      </c>
      <c r="J7" s="88"/>
    </row>
    <row r="8" spans="1:11" x14ac:dyDescent="0.25">
      <c r="A8" t="s">
        <v>59</v>
      </c>
      <c r="B8" s="32"/>
      <c r="C8" s="69">
        <v>0</v>
      </c>
      <c r="D8" s="69">
        <v>0</v>
      </c>
      <c r="E8" s="69">
        <f>11816+8918</f>
        <v>20734</v>
      </c>
      <c r="F8" s="69">
        <f>10594+7995</f>
        <v>18589</v>
      </c>
      <c r="G8" s="69">
        <f>10186+7688</f>
        <v>17874</v>
      </c>
      <c r="H8" s="69">
        <f t="shared" ref="H8:H11" si="0">SUM(C8:G8)</f>
        <v>57197</v>
      </c>
      <c r="I8" s="32"/>
      <c r="J8" s="32"/>
      <c r="K8" s="32"/>
    </row>
    <row r="9" spans="1:11" x14ac:dyDescent="0.25">
      <c r="A9" t="s">
        <v>60</v>
      </c>
      <c r="B9" s="32"/>
      <c r="C9" s="69">
        <v>0</v>
      </c>
      <c r="D9" s="69">
        <f>+D8*0.2501</f>
        <v>0</v>
      </c>
      <c r="E9" s="69">
        <f t="shared" ref="E9:G9" si="1">+E8*0.2501</f>
        <v>5185.5734000000002</v>
      </c>
      <c r="F9" s="69">
        <f t="shared" si="1"/>
        <v>4649.1089000000002</v>
      </c>
      <c r="G9" s="69">
        <f t="shared" si="1"/>
        <v>4470.2874000000002</v>
      </c>
      <c r="H9" s="69">
        <f t="shared" si="0"/>
        <v>14304.969700000001</v>
      </c>
      <c r="I9" s="32"/>
      <c r="J9" s="32"/>
      <c r="K9" s="32"/>
    </row>
    <row r="10" spans="1:11" x14ac:dyDescent="0.25">
      <c r="A10" t="s">
        <v>93</v>
      </c>
      <c r="B10" s="32"/>
      <c r="C10" s="69">
        <v>0</v>
      </c>
      <c r="D10" s="69">
        <v>0</v>
      </c>
      <c r="E10" s="69">
        <v>-23468</v>
      </c>
      <c r="F10" s="69">
        <v>0</v>
      </c>
      <c r="G10" s="69">
        <v>0</v>
      </c>
      <c r="H10" s="69">
        <f t="shared" si="0"/>
        <v>-23468</v>
      </c>
      <c r="I10" s="32"/>
      <c r="J10" s="32"/>
      <c r="K10" s="32"/>
    </row>
    <row r="11" spans="1:11" x14ac:dyDescent="0.25">
      <c r="A11" t="s">
        <v>84</v>
      </c>
      <c r="B11" s="32"/>
      <c r="C11" s="69">
        <v>0</v>
      </c>
      <c r="D11" s="69">
        <f>+D10*0.2501</f>
        <v>0</v>
      </c>
      <c r="E11" s="69">
        <f>+E10*0.2501</f>
        <v>-5869.3467999999993</v>
      </c>
      <c r="F11" s="69">
        <f t="shared" ref="F11:G11" si="2">+F10*0.2501</f>
        <v>0</v>
      </c>
      <c r="G11" s="69">
        <f t="shared" si="2"/>
        <v>0</v>
      </c>
      <c r="H11" s="69">
        <f t="shared" si="0"/>
        <v>-5869.3467999999993</v>
      </c>
      <c r="I11" s="32"/>
      <c r="J11" s="32"/>
      <c r="K11" s="32"/>
    </row>
    <row r="12" spans="1:11" hidden="1" x14ac:dyDescent="0.25">
      <c r="A12" t="s">
        <v>68</v>
      </c>
      <c r="B12" s="2"/>
    </row>
    <row r="13" spans="1:11" hidden="1" x14ac:dyDescent="0.25">
      <c r="A13" t="s">
        <v>73</v>
      </c>
      <c r="B13" s="2"/>
    </row>
    <row r="14" spans="1:11" hidden="1" x14ac:dyDescent="0.25">
      <c r="A14" t="s">
        <v>74</v>
      </c>
      <c r="B14" s="2"/>
    </row>
    <row r="15" spans="1:11" hidden="1" x14ac:dyDescent="0.25">
      <c r="A15" t="s">
        <v>75</v>
      </c>
      <c r="B15" s="2"/>
    </row>
    <row r="16" spans="1:11" hidden="1" x14ac:dyDescent="0.25">
      <c r="A16" t="s">
        <v>76</v>
      </c>
      <c r="B16" s="2"/>
    </row>
    <row r="17" spans="1:10" hidden="1" x14ac:dyDescent="0.25">
      <c r="A17" t="s">
        <v>77</v>
      </c>
      <c r="B17" s="2"/>
    </row>
    <row r="18" spans="1:10" x14ac:dyDescent="0.25">
      <c r="A18" s="32"/>
      <c r="B18" s="32"/>
      <c r="C18" s="69"/>
      <c r="D18" s="69"/>
      <c r="E18" s="69"/>
      <c r="F18" s="69"/>
      <c r="G18" s="69"/>
      <c r="H18" s="69"/>
    </row>
    <row r="19" spans="1:10" ht="15.75" thickBot="1" x14ac:dyDescent="0.3">
      <c r="A19" s="32" t="s">
        <v>72</v>
      </c>
      <c r="B19" s="32"/>
      <c r="C19" s="76">
        <f t="shared" ref="C19:H19" si="3">SUM(C6:C18)</f>
        <v>0</v>
      </c>
      <c r="D19" s="76">
        <f t="shared" si="3"/>
        <v>2064931.7826475129</v>
      </c>
      <c r="E19" s="76">
        <f t="shared" si="3"/>
        <v>2085426.2827657345</v>
      </c>
      <c r="F19" s="76">
        <f t="shared" si="3"/>
        <v>2090900.5557734321</v>
      </c>
      <c r="G19" s="76">
        <f t="shared" si="3"/>
        <v>2076809.5074148907</v>
      </c>
      <c r="H19" s="76">
        <f t="shared" si="3"/>
        <v>8318068.1286015697</v>
      </c>
    </row>
    <row r="20" spans="1:10" ht="15.75" thickTop="1" x14ac:dyDescent="0.25">
      <c r="A20" s="32"/>
      <c r="B20" s="32"/>
      <c r="C20" s="81"/>
      <c r="D20" s="81"/>
      <c r="E20" s="81"/>
      <c r="F20" s="81"/>
      <c r="G20" s="81"/>
      <c r="H20" s="70" t="s">
        <v>86</v>
      </c>
    </row>
    <row r="21" spans="1:10" x14ac:dyDescent="0.25">
      <c r="A21" s="32"/>
      <c r="B21" s="94" t="s">
        <v>58</v>
      </c>
      <c r="C21" s="94"/>
      <c r="D21" s="94"/>
      <c r="E21" s="94"/>
      <c r="F21" s="94"/>
      <c r="G21" s="94"/>
      <c r="H21" s="94"/>
    </row>
    <row r="22" spans="1:10" x14ac:dyDescent="0.25">
      <c r="A22" s="32"/>
      <c r="B22" s="80" t="s">
        <v>63</v>
      </c>
      <c r="C22" s="46" t="s">
        <v>23</v>
      </c>
      <c r="D22" s="46" t="s">
        <v>24</v>
      </c>
      <c r="E22" s="46" t="s">
        <v>25</v>
      </c>
      <c r="F22" s="46" t="s">
        <v>41</v>
      </c>
      <c r="G22" s="46" t="s">
        <v>42</v>
      </c>
      <c r="H22" s="46" t="s">
        <v>85</v>
      </c>
    </row>
    <row r="23" spans="1:10" x14ac:dyDescent="0.25">
      <c r="A23" s="32" t="s">
        <v>53</v>
      </c>
      <c r="B23" s="69">
        <f>+SY19Current!H62</f>
        <v>72393592.299999997</v>
      </c>
      <c r="C23" s="69">
        <f>+'SY19'!H89</f>
        <v>72393592.299999997</v>
      </c>
      <c r="D23" s="69">
        <f>+'FY20'!H89</f>
        <v>74039612.055000007</v>
      </c>
      <c r="E23" s="69">
        <f>+'FY21'!H89</f>
        <v>75704693.008499995</v>
      </c>
      <c r="F23" s="69">
        <f>+'FY22'!H89</f>
        <v>77352889.458777741</v>
      </c>
      <c r="G23" s="69">
        <f>+'FY23'!H89</f>
        <v>78990565.999243975</v>
      </c>
      <c r="H23" s="86">
        <f>+G23-B23</f>
        <v>6596973.6992439777</v>
      </c>
    </row>
    <row r="24" spans="1:10" x14ac:dyDescent="0.25">
      <c r="A24" s="32" t="s">
        <v>61</v>
      </c>
      <c r="B24" s="69">
        <v>23468</v>
      </c>
      <c r="C24" s="69">
        <v>23468</v>
      </c>
      <c r="D24" s="69">
        <f>+C24</f>
        <v>23468</v>
      </c>
      <c r="E24" s="69">
        <f>+D24+E10</f>
        <v>0</v>
      </c>
      <c r="F24" s="69">
        <f>+E24+F10</f>
        <v>0</v>
      </c>
      <c r="G24" s="69">
        <f>+F24+G10</f>
        <v>0</v>
      </c>
      <c r="H24" s="71">
        <f t="shared" ref="H24:H36" si="4">+G24-B24</f>
        <v>-23468</v>
      </c>
    </row>
    <row r="25" spans="1:10" x14ac:dyDescent="0.25">
      <c r="A25" s="32" t="s">
        <v>62</v>
      </c>
      <c r="B25" s="69">
        <f>229088+303550</f>
        <v>532638</v>
      </c>
      <c r="C25" s="69">
        <f>+B25</f>
        <v>532638</v>
      </c>
      <c r="D25" s="69">
        <f>+C25</f>
        <v>532638</v>
      </c>
      <c r="E25" s="69">
        <f>+D25+E8</f>
        <v>553372</v>
      </c>
      <c r="F25" s="69">
        <f>+E25+F8</f>
        <v>571961</v>
      </c>
      <c r="G25" s="69">
        <f>+F25+G8</f>
        <v>589835</v>
      </c>
      <c r="H25" s="71">
        <f t="shared" si="4"/>
        <v>57197</v>
      </c>
    </row>
    <row r="26" spans="1:10" s="32" customFormat="1" x14ac:dyDescent="0.25">
      <c r="A26" s="32" t="s">
        <v>55</v>
      </c>
      <c r="B26" s="69">
        <f>(SUM(B23:B25))*0.0765</f>
        <v>5580651.91995</v>
      </c>
      <c r="C26" s="69">
        <f>(SUM(C23:C25))*0.0765</f>
        <v>5580651.91995</v>
      </c>
      <c r="D26" s="69">
        <f t="shared" ref="D26:G26" si="5">(SUM(D23:D25))*0.0765</f>
        <v>5706572.4312075004</v>
      </c>
      <c r="E26" s="69">
        <f t="shared" si="5"/>
        <v>5833741.9731502496</v>
      </c>
      <c r="F26" s="69">
        <f t="shared" si="5"/>
        <v>5961251.0600964967</v>
      </c>
      <c r="G26" s="69">
        <f t="shared" si="5"/>
        <v>6087900.676442164</v>
      </c>
      <c r="H26" s="71">
        <f t="shared" si="4"/>
        <v>507248.75649216399</v>
      </c>
    </row>
    <row r="27" spans="1:10" x14ac:dyDescent="0.25">
      <c r="A27" s="32" t="s">
        <v>64</v>
      </c>
      <c r="B27" s="47">
        <f>(SUM(B23:B25))*0.1736</f>
        <v>12664067.624879999</v>
      </c>
      <c r="C27" s="69">
        <f>(SUM(C23:C25))*0.1736</f>
        <v>12664067.624879999</v>
      </c>
      <c r="D27" s="69">
        <f t="shared" ref="D27:G27" si="6">(SUM(D23:D25))*0.1736</f>
        <v>12949816.654348001</v>
      </c>
      <c r="E27" s="69">
        <f t="shared" si="6"/>
        <v>13238400.085475599</v>
      </c>
      <c r="F27" s="69">
        <f t="shared" si="6"/>
        <v>13527754.039643817</v>
      </c>
      <c r="G27" s="69">
        <f t="shared" si="6"/>
        <v>13815157.613468755</v>
      </c>
      <c r="H27" s="71">
        <f t="shared" si="4"/>
        <v>1151089.988588756</v>
      </c>
      <c r="I27" s="86"/>
      <c r="J27" s="86"/>
    </row>
    <row r="28" spans="1:10" x14ac:dyDescent="0.25">
      <c r="A28" s="32" t="s">
        <v>82</v>
      </c>
      <c r="B28" s="47">
        <v>0</v>
      </c>
      <c r="C28" s="69">
        <v>0</v>
      </c>
      <c r="D28" s="69">
        <f t="shared" ref="D28:G28" si="7">(SUM(D23:D25))*0.0044</f>
        <v>328221.15944200003</v>
      </c>
      <c r="E28" s="69">
        <f t="shared" si="7"/>
        <v>335535.48603739997</v>
      </c>
      <c r="F28" s="69">
        <f t="shared" si="7"/>
        <v>342869.34201862209</v>
      </c>
      <c r="G28" s="69">
        <f t="shared" si="7"/>
        <v>350153.76439667353</v>
      </c>
      <c r="H28" s="71">
        <f t="shared" si="4"/>
        <v>350153.76439667353</v>
      </c>
    </row>
    <row r="29" spans="1:10" x14ac:dyDescent="0.25">
      <c r="A29" s="32" t="s">
        <v>69</v>
      </c>
      <c r="B29" s="83">
        <f>SUM(B23:B28)</f>
        <v>91194417.844829991</v>
      </c>
      <c r="C29" s="87">
        <f t="shared" ref="C29:H29" si="8">SUM(C23:C28)</f>
        <v>91194417.844829991</v>
      </c>
      <c r="D29" s="87">
        <f t="shared" si="8"/>
        <v>93580328.299997509</v>
      </c>
      <c r="E29" s="87">
        <f t="shared" si="8"/>
        <v>95665742.553163245</v>
      </c>
      <c r="F29" s="87">
        <f t="shared" si="8"/>
        <v>97756724.900536671</v>
      </c>
      <c r="G29" s="87">
        <f t="shared" si="8"/>
        <v>99833613.053551555</v>
      </c>
      <c r="H29" s="87">
        <f t="shared" si="8"/>
        <v>8639195.2087215707</v>
      </c>
    </row>
    <row r="30" spans="1:10" x14ac:dyDescent="0.25">
      <c r="A30" s="32" t="s">
        <v>65</v>
      </c>
      <c r="B30" s="47">
        <v>16124904</v>
      </c>
      <c r="C30" s="69">
        <v>16124904</v>
      </c>
      <c r="D30" s="69">
        <f>+C30</f>
        <v>16124904</v>
      </c>
      <c r="E30" s="69">
        <f>+D30</f>
        <v>16124904</v>
      </c>
      <c r="F30" s="69">
        <f>+E30</f>
        <v>16124904</v>
      </c>
      <c r="G30" s="69">
        <f>+F30</f>
        <v>16124904</v>
      </c>
      <c r="H30" s="71">
        <f t="shared" si="4"/>
        <v>0</v>
      </c>
    </row>
    <row r="31" spans="1:10" x14ac:dyDescent="0.25">
      <c r="A31" s="32" t="s">
        <v>83</v>
      </c>
      <c r="B31" s="47">
        <v>0</v>
      </c>
      <c r="C31" s="69">
        <v>0</v>
      </c>
      <c r="D31" s="69">
        <f>+D30*0.03</f>
        <v>483747.12</v>
      </c>
      <c r="E31" s="69">
        <f>((+D31+E30)*0.03)+D31</f>
        <v>982006.65359999996</v>
      </c>
      <c r="F31" s="69">
        <f>((+F30+E31)*0.03)+E31</f>
        <v>1495213.973208</v>
      </c>
      <c r="G31" s="69">
        <f>((+G30+F31)*0.03)+F31</f>
        <v>2023817.5124042397</v>
      </c>
      <c r="H31" s="71">
        <f t="shared" si="4"/>
        <v>2023817.5124042397</v>
      </c>
    </row>
    <row r="32" spans="1:10" hidden="1" x14ac:dyDescent="0.25">
      <c r="A32" t="s">
        <v>75</v>
      </c>
      <c r="B32" s="47"/>
      <c r="C32" s="69"/>
      <c r="D32" s="69"/>
      <c r="E32" s="69"/>
      <c r="F32" s="69"/>
      <c r="G32" s="69"/>
      <c r="H32" s="71">
        <f t="shared" si="4"/>
        <v>0</v>
      </c>
    </row>
    <row r="33" spans="1:10" hidden="1" x14ac:dyDescent="0.25">
      <c r="A33" t="s">
        <v>74</v>
      </c>
      <c r="B33" s="47"/>
      <c r="C33" s="69"/>
      <c r="D33" s="69"/>
      <c r="E33" s="69"/>
      <c r="F33" s="69"/>
      <c r="G33" s="69"/>
      <c r="H33" s="71">
        <f t="shared" si="4"/>
        <v>0</v>
      </c>
    </row>
    <row r="34" spans="1:10" hidden="1" x14ac:dyDescent="0.25">
      <c r="A34" t="s">
        <v>76</v>
      </c>
      <c r="B34" s="47"/>
      <c r="C34" s="69"/>
      <c r="D34" s="69"/>
      <c r="E34" s="69"/>
      <c r="F34" s="69"/>
      <c r="G34" s="69"/>
      <c r="H34" s="71">
        <f t="shared" si="4"/>
        <v>0</v>
      </c>
    </row>
    <row r="35" spans="1:10" hidden="1" x14ac:dyDescent="0.25">
      <c r="A35" t="s">
        <v>77</v>
      </c>
      <c r="B35" s="47"/>
      <c r="C35" s="69"/>
      <c r="D35" s="69"/>
      <c r="E35" s="69"/>
      <c r="F35" s="69"/>
      <c r="G35" s="69"/>
      <c r="H35" s="71">
        <f t="shared" si="4"/>
        <v>0</v>
      </c>
    </row>
    <row r="36" spans="1:10" x14ac:dyDescent="0.25">
      <c r="A36" s="32" t="s">
        <v>66</v>
      </c>
      <c r="B36" s="47">
        <v>1229102</v>
      </c>
      <c r="C36" s="69">
        <v>1229102</v>
      </c>
      <c r="D36" s="69">
        <v>1229102</v>
      </c>
      <c r="E36" s="69">
        <v>1229102</v>
      </c>
      <c r="F36" s="69">
        <v>1229102</v>
      </c>
      <c r="G36" s="69">
        <v>1229102</v>
      </c>
      <c r="H36" s="71">
        <f t="shared" si="4"/>
        <v>0</v>
      </c>
    </row>
    <row r="37" spans="1:10" x14ac:dyDescent="0.25">
      <c r="A37" s="32" t="s">
        <v>70</v>
      </c>
      <c r="B37" s="83">
        <f t="shared" ref="B37:G37" si="9">SUM(B30:B36)</f>
        <v>17354006</v>
      </c>
      <c r="C37" s="87">
        <f t="shared" si="9"/>
        <v>17354006</v>
      </c>
      <c r="D37" s="87">
        <f t="shared" si="9"/>
        <v>17837753.119999997</v>
      </c>
      <c r="E37" s="87">
        <f t="shared" si="9"/>
        <v>18336012.6536</v>
      </c>
      <c r="F37" s="87">
        <f t="shared" si="9"/>
        <v>18849219.973207999</v>
      </c>
      <c r="G37" s="87">
        <f t="shared" si="9"/>
        <v>19377823.512404241</v>
      </c>
      <c r="H37" s="87">
        <f t="shared" ref="H37" si="10">SUM(H30:H36)</f>
        <v>2023817.5124042397</v>
      </c>
    </row>
    <row r="38" spans="1:10" x14ac:dyDescent="0.25">
      <c r="A38" s="32"/>
      <c r="B38" s="32"/>
      <c r="C38" s="69"/>
      <c r="D38" s="69"/>
      <c r="E38" s="69"/>
      <c r="F38" s="69"/>
      <c r="G38" s="69"/>
      <c r="H38" s="69"/>
    </row>
    <row r="39" spans="1:10" ht="15.75" thickBot="1" x14ac:dyDescent="0.3">
      <c r="A39" s="32" t="s">
        <v>81</v>
      </c>
      <c r="B39" s="53">
        <f t="shared" ref="B39:G39" si="11">+B29+B37</f>
        <v>108548423.84482999</v>
      </c>
      <c r="C39" s="76">
        <f t="shared" si="11"/>
        <v>108548423.84482999</v>
      </c>
      <c r="D39" s="76">
        <f t="shared" si="11"/>
        <v>111418081.41999751</v>
      </c>
      <c r="E39" s="76">
        <f t="shared" si="11"/>
        <v>114001755.20676324</v>
      </c>
      <c r="F39" s="76">
        <f t="shared" si="11"/>
        <v>116605944.87374467</v>
      </c>
      <c r="G39" s="76">
        <f t="shared" si="11"/>
        <v>119211436.56595579</v>
      </c>
      <c r="H39" s="76">
        <f t="shared" ref="H39" si="12">+H29+H37</f>
        <v>10663012.721125811</v>
      </c>
      <c r="J39" s="86"/>
    </row>
    <row r="40" spans="1:10" ht="15.75" thickTop="1" x14ac:dyDescent="0.25">
      <c r="C40" s="82"/>
      <c r="D40" s="43"/>
      <c r="E40" s="82"/>
      <c r="F40" s="82"/>
      <c r="G40" s="82"/>
      <c r="H40" s="2" t="s">
        <v>86</v>
      </c>
      <c r="I40" s="86"/>
      <c r="J40" s="86"/>
    </row>
    <row r="41" spans="1:10" x14ac:dyDescent="0.25">
      <c r="A41" s="27" t="s">
        <v>71</v>
      </c>
      <c r="I41" s="86"/>
    </row>
    <row r="42" spans="1:10" x14ac:dyDescent="0.25">
      <c r="A42" t="s">
        <v>78</v>
      </c>
      <c r="I42" s="86"/>
    </row>
    <row r="43" spans="1:10" x14ac:dyDescent="0.25">
      <c r="A43" t="s">
        <v>79</v>
      </c>
      <c r="C43" s="79"/>
      <c r="D43" s="79"/>
      <c r="E43" s="79"/>
      <c r="F43" s="79"/>
      <c r="G43" s="79"/>
      <c r="I43" s="86"/>
    </row>
    <row r="44" spans="1:10" x14ac:dyDescent="0.25">
      <c r="A44" t="s">
        <v>67</v>
      </c>
      <c r="I44" s="86"/>
    </row>
    <row r="45" spans="1:10" x14ac:dyDescent="0.25">
      <c r="A45" t="s">
        <v>80</v>
      </c>
    </row>
    <row r="46" spans="1:10" x14ac:dyDescent="0.25">
      <c r="A46" t="s">
        <v>87</v>
      </c>
    </row>
    <row r="47" spans="1:10" x14ac:dyDescent="0.25">
      <c r="A47" t="s">
        <v>88</v>
      </c>
    </row>
  </sheetData>
  <mergeCells count="2">
    <mergeCell ref="C3:H3"/>
    <mergeCell ref="B21:H21"/>
  </mergeCells>
  <pageMargins left="0.2" right="0.2" top="0.25" bottom="0.25" header="0.3" footer="0.3"/>
  <pageSetup orientation="landscape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topLeftCell="A4" workbookViewId="0"/>
  </sheetViews>
  <sheetFormatPr defaultColWidth="8.7109375" defaultRowHeight="15" x14ac:dyDescent="0.25"/>
  <cols>
    <col min="1" max="1" width="10.140625" style="14" customWidth="1"/>
    <col min="2" max="2" width="12.42578125" style="2" bestFit="1" customWidth="1"/>
    <col min="3" max="3" width="11.42578125" style="2" bestFit="1" customWidth="1"/>
    <col min="4" max="4" width="12.42578125" style="2" bestFit="1" customWidth="1"/>
    <col min="5" max="6" width="11.42578125" style="2" bestFit="1" customWidth="1"/>
    <col min="7" max="7" width="9.7109375" style="2" bestFit="1" customWidth="1"/>
    <col min="8" max="8" width="14" style="4" bestFit="1" customWidth="1"/>
  </cols>
  <sheetData>
    <row r="1" spans="1:17" x14ac:dyDescent="0.25">
      <c r="A1" s="3" t="s">
        <v>1</v>
      </c>
    </row>
    <row r="2" spans="1:17" x14ac:dyDescent="0.25">
      <c r="A2" s="3" t="s">
        <v>2</v>
      </c>
    </row>
    <row r="3" spans="1:17" x14ac:dyDescent="0.25">
      <c r="A3" s="3" t="s">
        <v>10</v>
      </c>
    </row>
    <row r="4" spans="1:17" x14ac:dyDescent="0.25">
      <c r="A4" s="3"/>
    </row>
    <row r="5" spans="1:17" x14ac:dyDescent="0.25">
      <c r="A5" s="6" t="s">
        <v>57</v>
      </c>
    </row>
    <row r="7" spans="1:17" s="9" customFormat="1" ht="12.75" x14ac:dyDescent="0.2">
      <c r="A7" s="7"/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0</v>
      </c>
    </row>
    <row r="8" spans="1:17" s="12" customFormat="1" x14ac:dyDescent="0.25">
      <c r="A8" s="8">
        <v>1</v>
      </c>
      <c r="B8" s="10">
        <v>35</v>
      </c>
      <c r="C8" s="10">
        <v>4</v>
      </c>
      <c r="D8" s="10">
        <v>17</v>
      </c>
      <c r="E8" s="10">
        <v>2</v>
      </c>
      <c r="F8" s="10">
        <v>0</v>
      </c>
      <c r="G8" s="10">
        <v>1</v>
      </c>
      <c r="H8" s="11">
        <f>SUM(B8:G8)</f>
        <v>59</v>
      </c>
      <c r="J8" s="68"/>
      <c r="K8" s="68"/>
      <c r="L8" s="68"/>
      <c r="M8" s="68"/>
      <c r="N8" s="68"/>
      <c r="O8" s="68"/>
      <c r="P8" s="68"/>
      <c r="Q8" s="61" t="s">
        <v>46</v>
      </c>
    </row>
    <row r="9" spans="1:17" x14ac:dyDescent="0.25">
      <c r="A9" s="8">
        <v>2</v>
      </c>
      <c r="B9" s="13">
        <v>17</v>
      </c>
      <c r="C9" s="13">
        <v>2</v>
      </c>
      <c r="D9" s="13">
        <v>13</v>
      </c>
      <c r="E9" s="13">
        <v>2</v>
      </c>
      <c r="F9" s="13">
        <v>0</v>
      </c>
      <c r="G9" s="13">
        <v>1</v>
      </c>
      <c r="H9" s="11">
        <f t="shared" ref="H9:H22" si="0">SUM(B9:G9)</f>
        <v>35</v>
      </c>
      <c r="J9" s="59"/>
      <c r="K9" s="59"/>
      <c r="L9" s="59"/>
      <c r="M9" s="59"/>
      <c r="N9" s="59"/>
      <c r="O9" s="59"/>
      <c r="P9" s="59"/>
      <c r="Q9" s="61" t="s">
        <v>44</v>
      </c>
    </row>
    <row r="10" spans="1:17" x14ac:dyDescent="0.25">
      <c r="A10" s="8">
        <v>3</v>
      </c>
      <c r="B10" s="13">
        <v>49</v>
      </c>
      <c r="C10" s="13">
        <v>10</v>
      </c>
      <c r="D10" s="13">
        <v>70.5</v>
      </c>
      <c r="E10" s="13">
        <v>3</v>
      </c>
      <c r="F10" s="13">
        <v>2</v>
      </c>
      <c r="G10" s="13">
        <v>0</v>
      </c>
      <c r="H10" s="11">
        <f t="shared" si="0"/>
        <v>134.5</v>
      </c>
      <c r="J10" s="59"/>
      <c r="K10" s="59"/>
      <c r="L10" s="59"/>
      <c r="M10" s="59"/>
      <c r="N10" s="59"/>
      <c r="O10" s="59"/>
      <c r="P10" s="59"/>
      <c r="Q10" s="61" t="s">
        <v>45</v>
      </c>
    </row>
    <row r="11" spans="1:17" x14ac:dyDescent="0.25">
      <c r="A11" s="8">
        <v>4</v>
      </c>
      <c r="B11" s="13">
        <v>17</v>
      </c>
      <c r="C11" s="13">
        <v>1</v>
      </c>
      <c r="D11" s="13">
        <v>18</v>
      </c>
      <c r="E11" s="13">
        <v>0</v>
      </c>
      <c r="F11" s="13">
        <v>0</v>
      </c>
      <c r="G11" s="13">
        <v>0</v>
      </c>
      <c r="H11" s="11">
        <f t="shared" si="0"/>
        <v>36</v>
      </c>
      <c r="J11" s="59"/>
      <c r="K11" s="59"/>
      <c r="L11" s="59"/>
      <c r="M11" s="59"/>
      <c r="N11" s="59"/>
      <c r="O11" s="59"/>
      <c r="P11" s="59"/>
      <c r="Q11" s="61" t="s">
        <v>47</v>
      </c>
    </row>
    <row r="12" spans="1:17" x14ac:dyDescent="0.25">
      <c r="A12" s="8">
        <v>5</v>
      </c>
      <c r="B12" s="13">
        <v>8</v>
      </c>
      <c r="C12" s="13">
        <v>2</v>
      </c>
      <c r="D12" s="13">
        <v>22</v>
      </c>
      <c r="E12" s="13">
        <v>4</v>
      </c>
      <c r="F12" s="13">
        <v>0</v>
      </c>
      <c r="G12" s="13">
        <v>0</v>
      </c>
      <c r="H12" s="11">
        <f t="shared" si="0"/>
        <v>36</v>
      </c>
      <c r="J12" s="59"/>
      <c r="K12" s="59"/>
      <c r="L12" s="59"/>
      <c r="M12" s="59"/>
      <c r="N12" s="59"/>
      <c r="O12" s="59"/>
      <c r="P12" s="59"/>
      <c r="Q12" s="59"/>
    </row>
    <row r="13" spans="1:17" x14ac:dyDescent="0.25">
      <c r="A13" s="8">
        <v>6</v>
      </c>
      <c r="B13" s="13">
        <v>13</v>
      </c>
      <c r="C13" s="13">
        <v>3</v>
      </c>
      <c r="D13" s="13">
        <v>13</v>
      </c>
      <c r="E13" s="13">
        <v>3</v>
      </c>
      <c r="F13" s="13">
        <v>0</v>
      </c>
      <c r="G13" s="13">
        <v>0</v>
      </c>
      <c r="H13" s="11">
        <f t="shared" si="0"/>
        <v>32</v>
      </c>
      <c r="J13" s="62">
        <v>36</v>
      </c>
      <c r="K13" s="62">
        <v>4</v>
      </c>
      <c r="L13" s="62">
        <v>50.6</v>
      </c>
      <c r="M13" s="62">
        <v>20.399999999999999</v>
      </c>
      <c r="N13" s="62">
        <v>4.5999999999999996</v>
      </c>
      <c r="O13" s="62">
        <v>2</v>
      </c>
      <c r="P13" s="59">
        <f>SUM(J13:O13)</f>
        <v>117.6</v>
      </c>
      <c r="Q13" s="61">
        <v>15</v>
      </c>
    </row>
    <row r="14" spans="1:17" x14ac:dyDescent="0.25">
      <c r="A14" s="8">
        <v>7</v>
      </c>
      <c r="B14" s="13">
        <v>9</v>
      </c>
      <c r="C14" s="13">
        <v>1</v>
      </c>
      <c r="D14" s="13">
        <v>20</v>
      </c>
      <c r="E14" s="13">
        <v>2</v>
      </c>
      <c r="F14" s="13">
        <v>0</v>
      </c>
      <c r="G14" s="13">
        <v>0</v>
      </c>
      <c r="H14" s="11">
        <f t="shared" si="0"/>
        <v>32</v>
      </c>
      <c r="J14" s="63">
        <v>12</v>
      </c>
      <c r="K14" s="63">
        <v>1</v>
      </c>
      <c r="L14" s="63">
        <v>17</v>
      </c>
      <c r="M14" s="63">
        <v>2</v>
      </c>
      <c r="N14" s="63">
        <v>0</v>
      </c>
      <c r="O14" s="63">
        <v>0</v>
      </c>
      <c r="P14" s="59">
        <f t="shared" ref="P14:P22" si="1">SUM(J14:O14)</f>
        <v>32</v>
      </c>
      <c r="Q14" s="64">
        <v>16</v>
      </c>
    </row>
    <row r="15" spans="1:17" x14ac:dyDescent="0.25">
      <c r="A15" s="8">
        <v>8</v>
      </c>
      <c r="B15" s="13">
        <v>14.5</v>
      </c>
      <c r="C15" s="13">
        <v>0</v>
      </c>
      <c r="D15" s="13">
        <v>27</v>
      </c>
      <c r="E15" s="13">
        <v>5.8</v>
      </c>
      <c r="F15" s="13">
        <v>0</v>
      </c>
      <c r="G15" s="13">
        <v>0</v>
      </c>
      <c r="H15" s="11">
        <f t="shared" si="0"/>
        <v>47.3</v>
      </c>
      <c r="J15" s="63">
        <v>22</v>
      </c>
      <c r="K15" s="63">
        <v>5</v>
      </c>
      <c r="L15" s="63">
        <v>30</v>
      </c>
      <c r="M15" s="63">
        <v>10</v>
      </c>
      <c r="N15" s="63">
        <v>1</v>
      </c>
      <c r="O15" s="63">
        <v>0</v>
      </c>
      <c r="P15" s="65">
        <f t="shared" si="1"/>
        <v>68</v>
      </c>
      <c r="Q15" s="66">
        <v>17</v>
      </c>
    </row>
    <row r="16" spans="1:17" x14ac:dyDescent="0.25">
      <c r="A16" s="8">
        <v>9</v>
      </c>
      <c r="B16" s="13">
        <v>11</v>
      </c>
      <c r="C16" s="13">
        <v>1</v>
      </c>
      <c r="D16" s="13">
        <v>19</v>
      </c>
      <c r="E16" s="13">
        <v>5</v>
      </c>
      <c r="F16" s="13">
        <v>0</v>
      </c>
      <c r="G16" s="13">
        <v>0</v>
      </c>
      <c r="H16" s="11">
        <f t="shared" si="0"/>
        <v>36</v>
      </c>
      <c r="J16" s="63">
        <v>14</v>
      </c>
      <c r="K16" s="63">
        <v>3</v>
      </c>
      <c r="L16" s="63">
        <v>15</v>
      </c>
      <c r="M16" s="63">
        <v>9</v>
      </c>
      <c r="N16" s="63">
        <v>1</v>
      </c>
      <c r="O16" s="63">
        <v>0</v>
      </c>
      <c r="P16" s="65">
        <f t="shared" si="1"/>
        <v>42</v>
      </c>
      <c r="Q16" s="66">
        <v>18</v>
      </c>
    </row>
    <row r="17" spans="1:17" x14ac:dyDescent="0.25">
      <c r="A17" s="8">
        <v>10</v>
      </c>
      <c r="B17" s="13">
        <v>15</v>
      </c>
      <c r="C17" s="13">
        <v>3</v>
      </c>
      <c r="D17" s="13">
        <v>28</v>
      </c>
      <c r="E17" s="13">
        <v>1</v>
      </c>
      <c r="F17" s="13">
        <v>2</v>
      </c>
      <c r="G17" s="13">
        <v>0</v>
      </c>
      <c r="H17" s="11">
        <f t="shared" si="0"/>
        <v>49</v>
      </c>
      <c r="J17" s="63">
        <v>12</v>
      </c>
      <c r="K17" s="63">
        <v>0</v>
      </c>
      <c r="L17" s="63">
        <v>11</v>
      </c>
      <c r="M17" s="63">
        <v>0</v>
      </c>
      <c r="N17" s="63">
        <v>0</v>
      </c>
      <c r="O17" s="67">
        <v>0</v>
      </c>
      <c r="P17" s="65">
        <f t="shared" si="1"/>
        <v>23</v>
      </c>
      <c r="Q17" s="66">
        <v>19</v>
      </c>
    </row>
    <row r="18" spans="1:17" x14ac:dyDescent="0.25">
      <c r="A18" s="8">
        <v>11</v>
      </c>
      <c r="B18" s="13">
        <v>13</v>
      </c>
      <c r="C18" s="13">
        <v>6</v>
      </c>
      <c r="D18" s="13">
        <v>46</v>
      </c>
      <c r="E18" s="13">
        <v>5</v>
      </c>
      <c r="F18" s="13">
        <v>2</v>
      </c>
      <c r="G18" s="13">
        <v>3</v>
      </c>
      <c r="H18" s="11">
        <f t="shared" si="0"/>
        <v>75</v>
      </c>
      <c r="J18" s="63">
        <v>11</v>
      </c>
      <c r="K18" s="63">
        <v>4</v>
      </c>
      <c r="L18" s="63">
        <v>9</v>
      </c>
      <c r="M18" s="63">
        <v>0</v>
      </c>
      <c r="N18" s="63">
        <v>0</v>
      </c>
      <c r="O18" s="63">
        <v>0</v>
      </c>
      <c r="P18" s="59">
        <f t="shared" si="1"/>
        <v>24</v>
      </c>
      <c r="Q18" s="66">
        <v>20</v>
      </c>
    </row>
    <row r="19" spans="1:17" x14ac:dyDescent="0.25">
      <c r="A19" s="8">
        <v>12</v>
      </c>
      <c r="B19" s="13">
        <v>10</v>
      </c>
      <c r="C19" s="13">
        <v>2</v>
      </c>
      <c r="D19" s="13">
        <v>29</v>
      </c>
      <c r="E19" s="13">
        <v>5</v>
      </c>
      <c r="F19" s="13">
        <v>0</v>
      </c>
      <c r="G19" s="13">
        <v>1</v>
      </c>
      <c r="H19" s="11">
        <f t="shared" si="0"/>
        <v>47</v>
      </c>
      <c r="J19" s="63">
        <v>3</v>
      </c>
      <c r="K19" s="63">
        <v>2</v>
      </c>
      <c r="L19" s="63">
        <v>11</v>
      </c>
      <c r="M19" s="63">
        <v>4</v>
      </c>
      <c r="N19" s="63">
        <v>3</v>
      </c>
      <c r="O19" s="63">
        <v>0</v>
      </c>
      <c r="P19" s="59">
        <f t="shared" si="1"/>
        <v>23</v>
      </c>
      <c r="Q19" s="66">
        <v>21</v>
      </c>
    </row>
    <row r="20" spans="1:17" x14ac:dyDescent="0.25">
      <c r="A20" s="8">
        <v>13</v>
      </c>
      <c r="B20" s="13">
        <v>23</v>
      </c>
      <c r="C20" s="13">
        <v>2</v>
      </c>
      <c r="D20" s="13">
        <v>26</v>
      </c>
      <c r="E20" s="13">
        <v>4</v>
      </c>
      <c r="F20" s="13">
        <v>0</v>
      </c>
      <c r="G20" s="13">
        <v>0</v>
      </c>
      <c r="H20" s="11">
        <f t="shared" si="0"/>
        <v>55</v>
      </c>
      <c r="J20" s="63">
        <v>4</v>
      </c>
      <c r="K20" s="63">
        <v>1</v>
      </c>
      <c r="L20" s="63">
        <v>7</v>
      </c>
      <c r="M20" s="63">
        <v>1</v>
      </c>
      <c r="N20" s="63">
        <v>0</v>
      </c>
      <c r="O20" s="63">
        <v>0</v>
      </c>
      <c r="P20" s="59">
        <f t="shared" si="1"/>
        <v>13</v>
      </c>
      <c r="Q20" s="66">
        <v>22</v>
      </c>
    </row>
    <row r="21" spans="1:17" x14ac:dyDescent="0.25">
      <c r="A21" s="8">
        <v>14</v>
      </c>
      <c r="B21" s="13">
        <v>15</v>
      </c>
      <c r="C21" s="13">
        <v>1</v>
      </c>
      <c r="D21" s="13">
        <v>36</v>
      </c>
      <c r="E21" s="13">
        <v>6</v>
      </c>
      <c r="F21" s="13">
        <v>2</v>
      </c>
      <c r="G21" s="13">
        <v>0</v>
      </c>
      <c r="H21" s="8">
        <f t="shared" si="0"/>
        <v>60</v>
      </c>
      <c r="J21" s="63">
        <v>5</v>
      </c>
      <c r="K21" s="63">
        <v>1</v>
      </c>
      <c r="L21" s="63">
        <v>2</v>
      </c>
      <c r="M21" s="63">
        <v>2</v>
      </c>
      <c r="N21" s="63">
        <v>1</v>
      </c>
      <c r="O21" s="63">
        <v>0</v>
      </c>
      <c r="P21" s="59">
        <f t="shared" si="1"/>
        <v>11</v>
      </c>
      <c r="Q21" s="66">
        <v>23</v>
      </c>
    </row>
    <row r="22" spans="1:17" x14ac:dyDescent="0.25">
      <c r="A22" s="60">
        <v>15</v>
      </c>
      <c r="B22" s="62">
        <v>168</v>
      </c>
      <c r="C22" s="62">
        <v>23</v>
      </c>
      <c r="D22" s="62">
        <v>185.6</v>
      </c>
      <c r="E22" s="62">
        <v>58.4</v>
      </c>
      <c r="F22" s="62">
        <v>16.600000000000001</v>
      </c>
      <c r="G22" s="62">
        <v>5</v>
      </c>
      <c r="H22" s="60">
        <f t="shared" si="0"/>
        <v>456.6</v>
      </c>
      <c r="J22" s="67">
        <v>49</v>
      </c>
      <c r="K22" s="67">
        <v>2</v>
      </c>
      <c r="L22" s="67">
        <v>33</v>
      </c>
      <c r="M22" s="67">
        <v>10</v>
      </c>
      <c r="N22" s="67">
        <v>6</v>
      </c>
      <c r="O22" s="67">
        <v>3</v>
      </c>
      <c r="P22" s="59">
        <f t="shared" si="1"/>
        <v>103</v>
      </c>
      <c r="Q22" s="61" t="s">
        <v>43</v>
      </c>
    </row>
    <row r="23" spans="1:17" s="12" customFormat="1" ht="12.75" x14ac:dyDescent="0.2">
      <c r="A23" s="14" t="s">
        <v>9</v>
      </c>
      <c r="B23" s="14">
        <f>SUM(B8:B22)</f>
        <v>417.5</v>
      </c>
      <c r="C23" s="14">
        <f t="shared" ref="C23:H23" si="2">SUM(C8:C22)</f>
        <v>61</v>
      </c>
      <c r="D23" s="14">
        <f t="shared" si="2"/>
        <v>570.1</v>
      </c>
      <c r="E23" s="14">
        <f t="shared" si="2"/>
        <v>106.19999999999999</v>
      </c>
      <c r="F23" s="14">
        <f t="shared" si="2"/>
        <v>24.6</v>
      </c>
      <c r="G23" s="14">
        <f t="shared" si="2"/>
        <v>11</v>
      </c>
      <c r="H23" s="14">
        <f t="shared" si="2"/>
        <v>1190.4000000000001</v>
      </c>
      <c r="J23" s="68">
        <f>SUM(J13:J22)</f>
        <v>168</v>
      </c>
      <c r="K23" s="68">
        <f t="shared" ref="K23:O23" si="3">SUM(K13:K22)</f>
        <v>23</v>
      </c>
      <c r="L23" s="68">
        <f t="shared" si="3"/>
        <v>185.6</v>
      </c>
      <c r="M23" s="68">
        <f t="shared" si="3"/>
        <v>58.4</v>
      </c>
      <c r="N23" s="68">
        <f t="shared" si="3"/>
        <v>16.600000000000001</v>
      </c>
      <c r="O23" s="68">
        <f t="shared" si="3"/>
        <v>5</v>
      </c>
      <c r="P23" s="68">
        <f>SUM(P13:P22)</f>
        <v>456.6</v>
      </c>
      <c r="Q23" s="68"/>
    </row>
    <row r="24" spans="1:17" x14ac:dyDescent="0.25">
      <c r="J24" s="32"/>
      <c r="K24" s="32"/>
      <c r="L24" s="32"/>
      <c r="M24" s="32"/>
      <c r="N24" s="32"/>
      <c r="O24" s="32"/>
      <c r="Q24" s="56"/>
    </row>
    <row r="25" spans="1:17" x14ac:dyDescent="0.25">
      <c r="A25" s="6" t="s">
        <v>28</v>
      </c>
      <c r="J25" s="32"/>
      <c r="K25" s="32"/>
      <c r="L25" s="32"/>
      <c r="M25" s="32"/>
      <c r="N25" s="32"/>
      <c r="O25" s="32"/>
      <c r="Q25" s="56"/>
    </row>
    <row r="26" spans="1:17" x14ac:dyDescent="0.25">
      <c r="J26" s="32"/>
      <c r="K26" s="32"/>
      <c r="L26" s="32"/>
      <c r="M26" s="32"/>
      <c r="N26" s="32"/>
      <c r="O26" s="32"/>
      <c r="Q26" s="57"/>
    </row>
    <row r="27" spans="1:17" s="32" customFormat="1" x14ac:dyDescent="0.25">
      <c r="A27" s="35"/>
      <c r="B27" s="36" t="s">
        <v>3</v>
      </c>
      <c r="C27" s="36" t="s">
        <v>4</v>
      </c>
      <c r="D27" s="36" t="s">
        <v>5</v>
      </c>
      <c r="E27" s="36" t="s">
        <v>6</v>
      </c>
      <c r="F27" s="36" t="s">
        <v>7</v>
      </c>
      <c r="G27" s="36" t="s">
        <v>8</v>
      </c>
      <c r="H27" s="31"/>
      <c r="J27" s="12"/>
      <c r="K27" s="12"/>
      <c r="L27" s="12"/>
      <c r="M27" s="12"/>
      <c r="N27" s="12"/>
      <c r="O27" s="12"/>
      <c r="P27" s="12"/>
      <c r="Q27" s="12"/>
    </row>
    <row r="28" spans="1:17" s="32" customFormat="1" x14ac:dyDescent="0.25">
      <c r="A28" s="29">
        <v>1</v>
      </c>
      <c r="B28" s="30">
        <v>37250</v>
      </c>
      <c r="C28" s="30">
        <v>40230</v>
      </c>
      <c r="D28" s="30">
        <v>41720.000000000007</v>
      </c>
      <c r="E28" s="30">
        <v>44700</v>
      </c>
      <c r="F28" s="30">
        <v>45445</v>
      </c>
      <c r="G28" s="30">
        <v>46563</v>
      </c>
      <c r="H28" s="31"/>
    </row>
    <row r="29" spans="1:17" s="32" customFormat="1" x14ac:dyDescent="0.25">
      <c r="A29" s="29">
        <v>2</v>
      </c>
      <c r="B29" s="30">
        <v>39485</v>
      </c>
      <c r="C29" s="30">
        <v>42465</v>
      </c>
      <c r="D29" s="30">
        <v>43955</v>
      </c>
      <c r="E29" s="30">
        <v>46935</v>
      </c>
      <c r="F29" s="30">
        <v>47680</v>
      </c>
      <c r="G29" s="30">
        <v>48798</v>
      </c>
      <c r="H29" s="31"/>
    </row>
    <row r="30" spans="1:17" s="32" customFormat="1" x14ac:dyDescent="0.25">
      <c r="A30" s="29">
        <v>3</v>
      </c>
      <c r="B30" s="30">
        <v>41720.000000000007</v>
      </c>
      <c r="C30" s="30">
        <v>44700</v>
      </c>
      <c r="D30" s="30">
        <v>46190</v>
      </c>
      <c r="E30" s="30">
        <v>49170</v>
      </c>
      <c r="F30" s="30">
        <v>49915</v>
      </c>
      <c r="G30" s="30">
        <v>51033</v>
      </c>
      <c r="H30" s="31"/>
    </row>
    <row r="31" spans="1:17" s="32" customFormat="1" x14ac:dyDescent="0.25">
      <c r="A31" s="29">
        <v>4</v>
      </c>
      <c r="B31" s="30">
        <v>43955</v>
      </c>
      <c r="C31" s="30">
        <v>46935</v>
      </c>
      <c r="D31" s="30">
        <v>48425</v>
      </c>
      <c r="E31" s="30">
        <v>51404.999999999993</v>
      </c>
      <c r="F31" s="30">
        <v>52150</v>
      </c>
      <c r="G31" s="30">
        <v>53268</v>
      </c>
      <c r="H31" s="31"/>
    </row>
    <row r="32" spans="1:17" s="32" customFormat="1" x14ac:dyDescent="0.25">
      <c r="A32" s="29">
        <v>5</v>
      </c>
      <c r="B32" s="30">
        <v>46190</v>
      </c>
      <c r="C32" s="30">
        <v>49170</v>
      </c>
      <c r="D32" s="30">
        <v>50660</v>
      </c>
      <c r="E32" s="30">
        <v>53640</v>
      </c>
      <c r="F32" s="30">
        <v>54385</v>
      </c>
      <c r="G32" s="30">
        <v>55503</v>
      </c>
      <c r="H32" s="31"/>
    </row>
    <row r="33" spans="1:23" s="32" customFormat="1" x14ac:dyDescent="0.25">
      <c r="A33" s="29">
        <v>6</v>
      </c>
      <c r="B33" s="30">
        <v>48425</v>
      </c>
      <c r="C33" s="30">
        <v>51404.999999999993</v>
      </c>
      <c r="D33" s="30">
        <v>52895</v>
      </c>
      <c r="E33" s="30">
        <v>55875</v>
      </c>
      <c r="F33" s="30">
        <v>56620</v>
      </c>
      <c r="G33" s="30">
        <v>57738</v>
      </c>
      <c r="H33" s="31"/>
    </row>
    <row r="34" spans="1:23" s="32" customFormat="1" x14ac:dyDescent="0.25">
      <c r="A34" s="29">
        <v>7</v>
      </c>
      <c r="B34" s="30">
        <v>50660</v>
      </c>
      <c r="C34" s="30">
        <v>53640</v>
      </c>
      <c r="D34" s="30">
        <v>55130</v>
      </c>
      <c r="E34" s="30">
        <v>58110</v>
      </c>
      <c r="F34" s="30">
        <v>58855</v>
      </c>
      <c r="G34" s="30">
        <v>59973</v>
      </c>
      <c r="H34" s="31"/>
    </row>
    <row r="35" spans="1:23" s="32" customFormat="1" x14ac:dyDescent="0.25">
      <c r="A35" s="29">
        <v>8</v>
      </c>
      <c r="B35" s="30">
        <v>52895</v>
      </c>
      <c r="C35" s="30">
        <v>55875</v>
      </c>
      <c r="D35" s="30">
        <v>57365</v>
      </c>
      <c r="E35" s="30">
        <v>60345.000000000007</v>
      </c>
      <c r="F35" s="30">
        <v>61090</v>
      </c>
      <c r="G35" s="30">
        <v>62208</v>
      </c>
      <c r="H35" s="31"/>
    </row>
    <row r="36" spans="1:23" s="32" customFormat="1" x14ac:dyDescent="0.25">
      <c r="A36" s="29">
        <v>9</v>
      </c>
      <c r="B36" s="30">
        <v>55130</v>
      </c>
      <c r="C36" s="30">
        <v>58110</v>
      </c>
      <c r="D36" s="30">
        <v>59600</v>
      </c>
      <c r="E36" s="30">
        <v>62580</v>
      </c>
      <c r="F36" s="30">
        <v>63325</v>
      </c>
      <c r="G36" s="30">
        <v>64443</v>
      </c>
      <c r="H36" s="31"/>
    </row>
    <row r="37" spans="1:23" s="32" customFormat="1" x14ac:dyDescent="0.25">
      <c r="A37" s="29">
        <v>10</v>
      </c>
      <c r="B37" s="30">
        <v>57365</v>
      </c>
      <c r="C37" s="30">
        <v>60345.000000000007</v>
      </c>
      <c r="D37" s="30">
        <v>61835</v>
      </c>
      <c r="E37" s="30">
        <v>64815</v>
      </c>
      <c r="F37" s="30">
        <v>65560</v>
      </c>
      <c r="G37" s="30">
        <v>66678</v>
      </c>
      <c r="H37" s="31"/>
    </row>
    <row r="38" spans="1:23" s="32" customFormat="1" x14ac:dyDescent="0.25">
      <c r="A38" s="29">
        <v>11</v>
      </c>
      <c r="B38" s="30">
        <v>59600</v>
      </c>
      <c r="C38" s="30">
        <v>62580</v>
      </c>
      <c r="D38" s="30">
        <v>64070</v>
      </c>
      <c r="E38" s="30">
        <v>67050</v>
      </c>
      <c r="F38" s="30">
        <v>67795</v>
      </c>
      <c r="G38" s="30">
        <v>68913</v>
      </c>
      <c r="H38" s="31"/>
    </row>
    <row r="39" spans="1:23" s="32" customFormat="1" x14ac:dyDescent="0.25">
      <c r="A39" s="29">
        <v>12</v>
      </c>
      <c r="B39" s="30">
        <v>61835</v>
      </c>
      <c r="C39" s="30">
        <v>64815</v>
      </c>
      <c r="D39" s="30">
        <v>66305</v>
      </c>
      <c r="E39" s="30">
        <v>69285</v>
      </c>
      <c r="F39" s="30">
        <v>70030</v>
      </c>
      <c r="G39" s="30">
        <v>71148</v>
      </c>
      <c r="H39" s="31"/>
    </row>
    <row r="40" spans="1:23" s="32" customFormat="1" x14ac:dyDescent="0.25">
      <c r="A40" s="29">
        <v>13</v>
      </c>
      <c r="B40" s="30">
        <v>64070</v>
      </c>
      <c r="C40" s="30">
        <v>67050</v>
      </c>
      <c r="D40" s="30">
        <v>68540</v>
      </c>
      <c r="E40" s="30">
        <v>71520</v>
      </c>
      <c r="F40" s="30">
        <v>72265</v>
      </c>
      <c r="G40" s="30">
        <v>73383</v>
      </c>
      <c r="H40" s="31"/>
    </row>
    <row r="41" spans="1:23" s="32" customFormat="1" x14ac:dyDescent="0.25">
      <c r="A41" s="29">
        <v>14</v>
      </c>
      <c r="B41" s="30">
        <v>66305</v>
      </c>
      <c r="C41" s="30">
        <v>69285</v>
      </c>
      <c r="D41" s="30">
        <v>70775</v>
      </c>
      <c r="E41" s="30">
        <v>73755</v>
      </c>
      <c r="F41" s="30">
        <v>74500</v>
      </c>
      <c r="G41" s="30">
        <v>75618</v>
      </c>
      <c r="H41" s="31"/>
    </row>
    <row r="42" spans="1:23" s="32" customFormat="1" x14ac:dyDescent="0.25">
      <c r="A42" s="29">
        <v>15</v>
      </c>
      <c r="B42" s="30">
        <v>67423</v>
      </c>
      <c r="C42" s="30">
        <v>70403</v>
      </c>
      <c r="D42" s="30">
        <v>71893</v>
      </c>
      <c r="E42" s="30">
        <v>74873</v>
      </c>
      <c r="F42" s="30">
        <v>75618</v>
      </c>
      <c r="G42" s="30">
        <v>76735</v>
      </c>
      <c r="H42" s="31"/>
    </row>
    <row r="43" spans="1:23" s="32" customFormat="1" x14ac:dyDescent="0.25">
      <c r="A43" s="33"/>
      <c r="B43" s="34"/>
      <c r="C43" s="34"/>
      <c r="D43" s="34"/>
      <c r="E43" s="34"/>
      <c r="F43" s="34"/>
      <c r="G43" s="34"/>
      <c r="H43" s="31"/>
    </row>
    <row r="44" spans="1:23" s="5" customFormat="1" x14ac:dyDescent="0.25">
      <c r="A44" s="6" t="s">
        <v>11</v>
      </c>
      <c r="G44" s="18"/>
    </row>
    <row r="46" spans="1:23" x14ac:dyDescent="0.25">
      <c r="A46" s="15"/>
      <c r="B46" s="16" t="s">
        <v>3</v>
      </c>
      <c r="C46" s="16" t="s">
        <v>4</v>
      </c>
      <c r="D46" s="16" t="s">
        <v>5</v>
      </c>
      <c r="E46" s="16" t="s">
        <v>6</v>
      </c>
      <c r="F46" s="16" t="s">
        <v>7</v>
      </c>
      <c r="G46" s="16" t="s">
        <v>8</v>
      </c>
      <c r="H46" s="16" t="s">
        <v>9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x14ac:dyDescent="0.25">
      <c r="A47" s="8">
        <v>1</v>
      </c>
      <c r="B47" s="17">
        <f t="shared" ref="B47:G61" si="4">+B8*B28</f>
        <v>1303750</v>
      </c>
      <c r="C47" s="17">
        <f t="shared" si="4"/>
        <v>160920</v>
      </c>
      <c r="D47" s="17">
        <f t="shared" si="4"/>
        <v>709240.00000000012</v>
      </c>
      <c r="E47" s="17">
        <f t="shared" si="4"/>
        <v>89400</v>
      </c>
      <c r="F47" s="17">
        <f t="shared" si="4"/>
        <v>0</v>
      </c>
      <c r="G47" s="17">
        <f t="shared" si="4"/>
        <v>46563</v>
      </c>
      <c r="H47" s="19">
        <f>SUM(B47:G47)</f>
        <v>2309873</v>
      </c>
      <c r="K47" s="42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38"/>
      <c r="W47" s="39"/>
    </row>
    <row r="48" spans="1:23" x14ac:dyDescent="0.25">
      <c r="A48" s="8">
        <v>2</v>
      </c>
      <c r="B48" s="17">
        <f t="shared" si="4"/>
        <v>671245</v>
      </c>
      <c r="C48" s="17">
        <f t="shared" si="4"/>
        <v>84930</v>
      </c>
      <c r="D48" s="17">
        <f t="shared" si="4"/>
        <v>571415</v>
      </c>
      <c r="E48" s="17">
        <f t="shared" si="4"/>
        <v>93870</v>
      </c>
      <c r="F48" s="17">
        <f t="shared" si="4"/>
        <v>0</v>
      </c>
      <c r="G48" s="17">
        <f t="shared" si="4"/>
        <v>48798</v>
      </c>
      <c r="H48" s="19">
        <f t="shared" ref="H48:H61" si="5">SUM(B48:G48)</f>
        <v>1470258</v>
      </c>
      <c r="K48" s="42"/>
      <c r="L48" s="42"/>
      <c r="M48" s="43"/>
      <c r="N48" s="42"/>
      <c r="O48" s="43"/>
      <c r="P48" s="42"/>
      <c r="Q48" s="43"/>
      <c r="R48" s="42"/>
      <c r="S48" s="43"/>
      <c r="T48" s="42"/>
      <c r="U48" s="43"/>
      <c r="V48" s="38"/>
      <c r="W48" s="39"/>
    </row>
    <row r="49" spans="1:23" x14ac:dyDescent="0.25">
      <c r="A49" s="8">
        <v>3</v>
      </c>
      <c r="B49" s="17">
        <f t="shared" si="4"/>
        <v>2044280.0000000005</v>
      </c>
      <c r="C49" s="17">
        <f t="shared" si="4"/>
        <v>447000</v>
      </c>
      <c r="D49" s="17">
        <f t="shared" si="4"/>
        <v>3256395</v>
      </c>
      <c r="E49" s="17">
        <f t="shared" si="4"/>
        <v>147510</v>
      </c>
      <c r="F49" s="17">
        <f t="shared" si="4"/>
        <v>99830</v>
      </c>
      <c r="G49" s="17">
        <f t="shared" si="4"/>
        <v>0</v>
      </c>
      <c r="H49" s="19">
        <f t="shared" si="5"/>
        <v>5995015</v>
      </c>
      <c r="K49" s="42"/>
      <c r="L49" s="42"/>
      <c r="M49" s="43"/>
      <c r="N49" s="42"/>
      <c r="O49" s="43"/>
      <c r="P49" s="42"/>
      <c r="Q49" s="43"/>
      <c r="R49" s="42"/>
      <c r="S49" s="43"/>
      <c r="T49" s="42"/>
      <c r="U49" s="43"/>
      <c r="V49" s="38"/>
      <c r="W49" s="39"/>
    </row>
    <row r="50" spans="1:23" x14ac:dyDescent="0.25">
      <c r="A50" s="8">
        <v>4</v>
      </c>
      <c r="B50" s="17">
        <f t="shared" si="4"/>
        <v>747235</v>
      </c>
      <c r="C50" s="17">
        <f t="shared" si="4"/>
        <v>46935</v>
      </c>
      <c r="D50" s="17">
        <f t="shared" si="4"/>
        <v>871650</v>
      </c>
      <c r="E50" s="17">
        <f t="shared" si="4"/>
        <v>0</v>
      </c>
      <c r="F50" s="17">
        <f t="shared" si="4"/>
        <v>0</v>
      </c>
      <c r="G50" s="17">
        <f t="shared" si="4"/>
        <v>0</v>
      </c>
      <c r="H50" s="19">
        <f t="shared" si="5"/>
        <v>1665820</v>
      </c>
      <c r="K50" s="42"/>
      <c r="L50" s="42"/>
      <c r="M50" s="43"/>
      <c r="N50" s="42"/>
      <c r="O50" s="43"/>
      <c r="P50" s="42"/>
      <c r="Q50" s="43"/>
      <c r="R50" s="42"/>
      <c r="S50" s="43"/>
      <c r="T50" s="42"/>
      <c r="U50" s="43"/>
      <c r="V50" s="38"/>
      <c r="W50" s="39"/>
    </row>
    <row r="51" spans="1:23" x14ac:dyDescent="0.25">
      <c r="A51" s="8">
        <v>5</v>
      </c>
      <c r="B51" s="17">
        <f t="shared" si="4"/>
        <v>369520</v>
      </c>
      <c r="C51" s="17">
        <f t="shared" si="4"/>
        <v>98340</v>
      </c>
      <c r="D51" s="17">
        <f t="shared" si="4"/>
        <v>1114520</v>
      </c>
      <c r="E51" s="17">
        <f t="shared" si="4"/>
        <v>214560</v>
      </c>
      <c r="F51" s="17">
        <f t="shared" si="4"/>
        <v>0</v>
      </c>
      <c r="G51" s="17">
        <f t="shared" si="4"/>
        <v>0</v>
      </c>
      <c r="H51" s="19">
        <f t="shared" si="5"/>
        <v>1796940</v>
      </c>
      <c r="K51" s="42"/>
      <c r="L51" s="42"/>
      <c r="M51" s="43"/>
      <c r="N51" s="42"/>
      <c r="O51" s="43"/>
      <c r="P51" s="42"/>
      <c r="Q51" s="43"/>
      <c r="R51" s="42"/>
      <c r="S51" s="43"/>
      <c r="T51" s="42"/>
      <c r="U51" s="43"/>
      <c r="V51" s="38"/>
      <c r="W51" s="39"/>
    </row>
    <row r="52" spans="1:23" x14ac:dyDescent="0.25">
      <c r="A52" s="8">
        <v>6</v>
      </c>
      <c r="B52" s="17">
        <f t="shared" si="4"/>
        <v>629525</v>
      </c>
      <c r="C52" s="17">
        <f t="shared" si="4"/>
        <v>154214.99999999997</v>
      </c>
      <c r="D52" s="17">
        <f t="shared" si="4"/>
        <v>687635</v>
      </c>
      <c r="E52" s="17">
        <f t="shared" si="4"/>
        <v>167625</v>
      </c>
      <c r="F52" s="17">
        <f t="shared" si="4"/>
        <v>0</v>
      </c>
      <c r="G52" s="17">
        <f t="shared" si="4"/>
        <v>0</v>
      </c>
      <c r="H52" s="19">
        <f t="shared" si="5"/>
        <v>1639000</v>
      </c>
      <c r="K52" s="42"/>
      <c r="L52" s="42"/>
      <c r="M52" s="43"/>
      <c r="N52" s="42"/>
      <c r="O52" s="43"/>
      <c r="P52" s="42"/>
      <c r="Q52" s="43"/>
      <c r="R52" s="42"/>
      <c r="S52" s="43"/>
      <c r="T52" s="42"/>
      <c r="U52" s="43"/>
      <c r="V52" s="38"/>
      <c r="W52" s="39"/>
    </row>
    <row r="53" spans="1:23" x14ac:dyDescent="0.25">
      <c r="A53" s="8">
        <v>7</v>
      </c>
      <c r="B53" s="17">
        <f t="shared" si="4"/>
        <v>455940</v>
      </c>
      <c r="C53" s="17">
        <f t="shared" si="4"/>
        <v>53640</v>
      </c>
      <c r="D53" s="17">
        <f t="shared" si="4"/>
        <v>1102600</v>
      </c>
      <c r="E53" s="17">
        <f t="shared" si="4"/>
        <v>116220</v>
      </c>
      <c r="F53" s="17">
        <f t="shared" si="4"/>
        <v>0</v>
      </c>
      <c r="G53" s="17">
        <f t="shared" si="4"/>
        <v>0</v>
      </c>
      <c r="H53" s="19">
        <f t="shared" si="5"/>
        <v>1728400</v>
      </c>
      <c r="K53" s="42"/>
      <c r="L53" s="42"/>
      <c r="M53" s="43"/>
      <c r="N53" s="42"/>
      <c r="O53" s="43"/>
      <c r="P53" s="42"/>
      <c r="Q53" s="43"/>
      <c r="R53" s="42"/>
      <c r="S53" s="43"/>
      <c r="T53" s="42"/>
      <c r="U53" s="43"/>
      <c r="V53" s="38"/>
      <c r="W53" s="39"/>
    </row>
    <row r="54" spans="1:23" x14ac:dyDescent="0.25">
      <c r="A54" s="8">
        <v>8</v>
      </c>
      <c r="B54" s="17">
        <f t="shared" si="4"/>
        <v>766977.5</v>
      </c>
      <c r="C54" s="17">
        <f t="shared" si="4"/>
        <v>0</v>
      </c>
      <c r="D54" s="17">
        <f t="shared" si="4"/>
        <v>1548855</v>
      </c>
      <c r="E54" s="17">
        <f t="shared" si="4"/>
        <v>350001.00000000006</v>
      </c>
      <c r="F54" s="17">
        <f t="shared" si="4"/>
        <v>0</v>
      </c>
      <c r="G54" s="17">
        <f t="shared" si="4"/>
        <v>0</v>
      </c>
      <c r="H54" s="19">
        <f t="shared" si="5"/>
        <v>2665833.5</v>
      </c>
      <c r="K54" s="42"/>
      <c r="L54" s="42"/>
      <c r="M54" s="43"/>
      <c r="N54" s="42"/>
      <c r="O54" s="43"/>
      <c r="P54" s="42"/>
      <c r="Q54" s="43"/>
      <c r="R54" s="42"/>
      <c r="S54" s="43"/>
      <c r="T54" s="42"/>
      <c r="U54" s="43"/>
      <c r="V54" s="38"/>
      <c r="W54" s="39"/>
    </row>
    <row r="55" spans="1:23" x14ac:dyDescent="0.25">
      <c r="A55" s="8">
        <v>9</v>
      </c>
      <c r="B55" s="17">
        <f t="shared" si="4"/>
        <v>606430</v>
      </c>
      <c r="C55" s="17">
        <f t="shared" si="4"/>
        <v>58110</v>
      </c>
      <c r="D55" s="17">
        <f t="shared" si="4"/>
        <v>1132400</v>
      </c>
      <c r="E55" s="17">
        <f t="shared" si="4"/>
        <v>312900</v>
      </c>
      <c r="F55" s="17">
        <f t="shared" si="4"/>
        <v>0</v>
      </c>
      <c r="G55" s="17">
        <f t="shared" si="4"/>
        <v>0</v>
      </c>
      <c r="H55" s="19">
        <f t="shared" si="5"/>
        <v>2109840</v>
      </c>
      <c r="K55" s="42"/>
      <c r="L55" s="42"/>
      <c r="M55" s="43"/>
      <c r="N55" s="42"/>
      <c r="O55" s="43"/>
      <c r="P55" s="42"/>
      <c r="Q55" s="43"/>
      <c r="R55" s="42"/>
      <c r="S55" s="43"/>
      <c r="T55" s="42"/>
      <c r="U55" s="43"/>
      <c r="V55" s="38"/>
      <c r="W55" s="39"/>
    </row>
    <row r="56" spans="1:23" x14ac:dyDescent="0.25">
      <c r="A56" s="8">
        <v>10</v>
      </c>
      <c r="B56" s="17">
        <f t="shared" si="4"/>
        <v>860475</v>
      </c>
      <c r="C56" s="17">
        <f t="shared" si="4"/>
        <v>181035.00000000003</v>
      </c>
      <c r="D56" s="17">
        <f t="shared" si="4"/>
        <v>1731380</v>
      </c>
      <c r="E56" s="17">
        <f t="shared" si="4"/>
        <v>64815</v>
      </c>
      <c r="F56" s="17">
        <f t="shared" si="4"/>
        <v>131120</v>
      </c>
      <c r="G56" s="17">
        <f t="shared" si="4"/>
        <v>0</v>
      </c>
      <c r="H56" s="19">
        <f t="shared" si="5"/>
        <v>2968825</v>
      </c>
      <c r="K56" s="42"/>
      <c r="L56" s="42"/>
      <c r="M56" s="43"/>
      <c r="N56" s="42"/>
      <c r="O56" s="43"/>
      <c r="P56" s="42"/>
      <c r="Q56" s="43"/>
      <c r="R56" s="42"/>
      <c r="S56" s="43"/>
      <c r="T56" s="42"/>
      <c r="U56" s="43"/>
      <c r="V56" s="38"/>
      <c r="W56" s="39"/>
    </row>
    <row r="57" spans="1:23" x14ac:dyDescent="0.25">
      <c r="A57" s="8">
        <v>11</v>
      </c>
      <c r="B57" s="17">
        <f t="shared" si="4"/>
        <v>774800</v>
      </c>
      <c r="C57" s="17">
        <f t="shared" si="4"/>
        <v>375480</v>
      </c>
      <c r="D57" s="17">
        <f t="shared" si="4"/>
        <v>2947220</v>
      </c>
      <c r="E57" s="17">
        <f t="shared" si="4"/>
        <v>335250</v>
      </c>
      <c r="F57" s="17">
        <f t="shared" si="4"/>
        <v>135590</v>
      </c>
      <c r="G57" s="17">
        <f t="shared" si="4"/>
        <v>206739</v>
      </c>
      <c r="H57" s="19">
        <f t="shared" si="5"/>
        <v>4775079</v>
      </c>
      <c r="K57" s="42"/>
      <c r="L57" s="42"/>
      <c r="M57" s="43"/>
      <c r="N57" s="42"/>
      <c r="O57" s="43"/>
      <c r="P57" s="42"/>
      <c r="Q57" s="43"/>
      <c r="R57" s="42"/>
      <c r="S57" s="43"/>
      <c r="T57" s="42"/>
      <c r="U57" s="43"/>
      <c r="V57" s="38"/>
      <c r="W57" s="39"/>
    </row>
    <row r="58" spans="1:23" x14ac:dyDescent="0.25">
      <c r="A58" s="8">
        <v>12</v>
      </c>
      <c r="B58" s="17">
        <f t="shared" si="4"/>
        <v>618350</v>
      </c>
      <c r="C58" s="17">
        <f t="shared" si="4"/>
        <v>129630</v>
      </c>
      <c r="D58" s="17">
        <f t="shared" si="4"/>
        <v>1922845</v>
      </c>
      <c r="E58" s="17">
        <f t="shared" si="4"/>
        <v>346425</v>
      </c>
      <c r="F58" s="17">
        <f t="shared" si="4"/>
        <v>0</v>
      </c>
      <c r="G58" s="17">
        <f t="shared" si="4"/>
        <v>71148</v>
      </c>
      <c r="H58" s="19">
        <f t="shared" si="5"/>
        <v>3088398</v>
      </c>
      <c r="K58" s="42"/>
      <c r="L58" s="42"/>
      <c r="M58" s="43"/>
      <c r="N58" s="42"/>
      <c r="O58" s="43"/>
      <c r="P58" s="42"/>
      <c r="Q58" s="43"/>
      <c r="R58" s="42"/>
      <c r="S58" s="43"/>
      <c r="T58" s="42"/>
      <c r="U58" s="43"/>
      <c r="V58" s="38"/>
      <c r="W58" s="39"/>
    </row>
    <row r="59" spans="1:23" x14ac:dyDescent="0.25">
      <c r="A59" s="8">
        <v>13</v>
      </c>
      <c r="B59" s="17">
        <f t="shared" si="4"/>
        <v>1473610</v>
      </c>
      <c r="C59" s="17">
        <f t="shared" si="4"/>
        <v>134100</v>
      </c>
      <c r="D59" s="17">
        <f t="shared" si="4"/>
        <v>1782040</v>
      </c>
      <c r="E59" s="17">
        <f t="shared" si="4"/>
        <v>286080</v>
      </c>
      <c r="F59" s="17">
        <f t="shared" si="4"/>
        <v>0</v>
      </c>
      <c r="G59" s="17">
        <f t="shared" si="4"/>
        <v>0</v>
      </c>
      <c r="H59" s="19">
        <f t="shared" si="5"/>
        <v>3675830</v>
      </c>
      <c r="K59" s="42"/>
      <c r="L59" s="42"/>
      <c r="M59" s="43"/>
      <c r="N59" s="42"/>
      <c r="O59" s="43"/>
      <c r="P59" s="42"/>
      <c r="Q59" s="43"/>
      <c r="R59" s="42"/>
      <c r="S59" s="43"/>
      <c r="T59" s="42"/>
      <c r="U59" s="43"/>
      <c r="V59" s="38"/>
      <c r="W59" s="39"/>
    </row>
    <row r="60" spans="1:23" x14ac:dyDescent="0.25">
      <c r="A60" s="8">
        <v>14</v>
      </c>
      <c r="B60" s="17">
        <f t="shared" si="4"/>
        <v>994575</v>
      </c>
      <c r="C60" s="17">
        <f t="shared" si="4"/>
        <v>69285</v>
      </c>
      <c r="D60" s="17">
        <f t="shared" si="4"/>
        <v>2547900</v>
      </c>
      <c r="E60" s="17">
        <f t="shared" si="4"/>
        <v>442530</v>
      </c>
      <c r="F60" s="17">
        <f t="shared" si="4"/>
        <v>149000</v>
      </c>
      <c r="G60" s="17">
        <f t="shared" si="4"/>
        <v>0</v>
      </c>
      <c r="H60" s="19">
        <f t="shared" si="5"/>
        <v>4203290</v>
      </c>
      <c r="K60" s="42"/>
      <c r="L60" s="42"/>
      <c r="M60" s="43"/>
      <c r="N60" s="42"/>
      <c r="O60" s="43"/>
      <c r="P60" s="42"/>
      <c r="Q60" s="43"/>
      <c r="R60" s="42"/>
      <c r="S60" s="43"/>
      <c r="T60" s="42"/>
      <c r="U60" s="43"/>
      <c r="V60" s="38"/>
      <c r="W60" s="39"/>
    </row>
    <row r="61" spans="1:23" x14ac:dyDescent="0.25">
      <c r="A61" s="8">
        <v>15</v>
      </c>
      <c r="B61" s="17">
        <f t="shared" si="4"/>
        <v>11327064</v>
      </c>
      <c r="C61" s="17">
        <f t="shared" si="4"/>
        <v>1619269</v>
      </c>
      <c r="D61" s="17">
        <f t="shared" si="4"/>
        <v>13343340.799999999</v>
      </c>
      <c r="E61" s="17">
        <f t="shared" si="4"/>
        <v>4372583.2</v>
      </c>
      <c r="F61" s="17">
        <f t="shared" si="4"/>
        <v>1255258.8</v>
      </c>
      <c r="G61" s="17">
        <f t="shared" si="4"/>
        <v>383675</v>
      </c>
      <c r="H61" s="19">
        <f t="shared" si="5"/>
        <v>32301190.799999997</v>
      </c>
      <c r="K61" s="42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38"/>
      <c r="W61" s="39"/>
    </row>
    <row r="62" spans="1:23" x14ac:dyDescent="0.25">
      <c r="A62" s="14" t="s">
        <v>9</v>
      </c>
      <c r="B62" s="20">
        <f>SUM(B47:B61)</f>
        <v>23643776.5</v>
      </c>
      <c r="C62" s="20">
        <f t="shared" ref="C62:H62" si="6">SUM(C47:C61)</f>
        <v>3612889</v>
      </c>
      <c r="D62" s="20">
        <f t="shared" si="6"/>
        <v>35269435.799999997</v>
      </c>
      <c r="E62" s="20">
        <f t="shared" si="6"/>
        <v>7339769.2000000002</v>
      </c>
      <c r="F62" s="20">
        <f t="shared" si="6"/>
        <v>1770798.8</v>
      </c>
      <c r="G62" s="20">
        <f t="shared" si="6"/>
        <v>756923</v>
      </c>
      <c r="H62" s="20">
        <f t="shared" si="6"/>
        <v>72393592.299999997</v>
      </c>
    </row>
    <row r="63" spans="1:23" x14ac:dyDescent="0.25">
      <c r="F63" s="21"/>
      <c r="H63" s="22"/>
    </row>
    <row r="64" spans="1:23" x14ac:dyDescent="0.25">
      <c r="A64" s="78" t="s">
        <v>56</v>
      </c>
      <c r="H64" s="23"/>
    </row>
    <row r="65" spans="5:8" x14ac:dyDescent="0.25">
      <c r="H65" s="24"/>
    </row>
    <row r="66" spans="5:8" x14ac:dyDescent="0.25">
      <c r="H66" s="24"/>
    </row>
    <row r="67" spans="5:8" x14ac:dyDescent="0.25">
      <c r="H67" s="25"/>
    </row>
    <row r="68" spans="5:8" x14ac:dyDescent="0.25">
      <c r="F68" s="21"/>
      <c r="H68" s="26"/>
    </row>
    <row r="69" spans="5:8" x14ac:dyDescent="0.25">
      <c r="E69" s="1"/>
      <c r="H69" s="26"/>
    </row>
    <row r="70" spans="5:8" x14ac:dyDescent="0.25">
      <c r="H70" s="25"/>
    </row>
  </sheetData>
  <pageMargins left="0" right="0" top="0.25" bottom="0.25" header="0.3" footer="0.3"/>
  <pageSetup scale="79" fitToHeight="2" orientation="landscape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"/>
  <sheetViews>
    <sheetView workbookViewId="0"/>
  </sheetViews>
  <sheetFormatPr defaultColWidth="8.7109375" defaultRowHeight="15" x14ac:dyDescent="0.25"/>
  <cols>
    <col min="1" max="1" width="10.140625" style="14" customWidth="1"/>
    <col min="2" max="2" width="12.42578125" style="2" bestFit="1" customWidth="1"/>
    <col min="3" max="3" width="11.42578125" style="2" bestFit="1" customWidth="1"/>
    <col min="4" max="4" width="12.42578125" style="2" bestFit="1" customWidth="1"/>
    <col min="5" max="6" width="11.42578125" style="2" bestFit="1" customWidth="1"/>
    <col min="7" max="7" width="9.7109375" style="2" bestFit="1" customWidth="1"/>
    <col min="8" max="8" width="14" style="4" bestFit="1" customWidth="1"/>
    <col min="9" max="9" width="3" style="4" bestFit="1" customWidth="1"/>
    <col min="10" max="10" width="9.85546875" customWidth="1"/>
    <col min="12" max="12" width="8.42578125" bestFit="1" customWidth="1"/>
    <col min="13" max="13" width="5.140625" bestFit="1" customWidth="1"/>
    <col min="14" max="14" width="8" bestFit="1" customWidth="1"/>
    <col min="15" max="15" width="6.140625" bestFit="1" customWidth="1"/>
    <col min="16" max="16" width="8" bestFit="1" customWidth="1"/>
    <col min="17" max="17" width="6.140625" bestFit="1" customWidth="1"/>
    <col min="18" max="18" width="8" bestFit="1" customWidth="1"/>
    <col min="19" max="19" width="6.140625" bestFit="1" customWidth="1"/>
    <col min="20" max="20" width="9" bestFit="1" customWidth="1"/>
    <col min="21" max="21" width="6.140625" bestFit="1" customWidth="1"/>
  </cols>
  <sheetData>
    <row r="1" spans="1:18" x14ac:dyDescent="0.25">
      <c r="A1" s="3" t="s">
        <v>1</v>
      </c>
    </row>
    <row r="2" spans="1:18" x14ac:dyDescent="0.25">
      <c r="A2" s="3" t="s">
        <v>2</v>
      </c>
    </row>
    <row r="3" spans="1:18" x14ac:dyDescent="0.25">
      <c r="A3" s="3" t="s">
        <v>10</v>
      </c>
    </row>
    <row r="4" spans="1:18" x14ac:dyDescent="0.25">
      <c r="A4" s="3"/>
    </row>
    <row r="6" spans="1:18" s="9" customFormat="1" ht="12.75" x14ac:dyDescent="0.2">
      <c r="A6" s="7"/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0</v>
      </c>
      <c r="I6" s="37"/>
    </row>
    <row r="7" spans="1:18" s="12" customFormat="1" ht="12.75" x14ac:dyDescent="0.2">
      <c r="A7" s="8">
        <v>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1">
        <f>SUM(B7:G7)</f>
        <v>0</v>
      </c>
      <c r="I7" s="40"/>
    </row>
    <row r="8" spans="1:18" x14ac:dyDescent="0.25">
      <c r="A8" s="8">
        <v>2</v>
      </c>
      <c r="B8" s="13">
        <f>+SY19Current!B8</f>
        <v>35</v>
      </c>
      <c r="C8" s="13">
        <f>+SY19Current!C8</f>
        <v>4</v>
      </c>
      <c r="D8" s="13">
        <f>+SY19Current!D8</f>
        <v>17</v>
      </c>
      <c r="E8" s="13">
        <f>+SY19Current!E8</f>
        <v>2</v>
      </c>
      <c r="F8" s="13">
        <f>+SY19Current!F8</f>
        <v>0</v>
      </c>
      <c r="G8" s="13">
        <f>+SY19Current!G8</f>
        <v>1</v>
      </c>
      <c r="H8" s="11">
        <f t="shared" ref="H8:H21" si="0">SUM(B8:G8)</f>
        <v>59</v>
      </c>
      <c r="I8" s="40"/>
    </row>
    <row r="9" spans="1:18" x14ac:dyDescent="0.25">
      <c r="A9" s="8">
        <v>3</v>
      </c>
      <c r="B9" s="13">
        <f>+SY19Current!B9</f>
        <v>17</v>
      </c>
      <c r="C9" s="13">
        <f>+SY19Current!C9</f>
        <v>2</v>
      </c>
      <c r="D9" s="13">
        <f>+SY19Current!D9</f>
        <v>13</v>
      </c>
      <c r="E9" s="13">
        <f>+SY19Current!E9</f>
        <v>2</v>
      </c>
      <c r="F9" s="13">
        <f>+SY19Current!F9</f>
        <v>0</v>
      </c>
      <c r="G9" s="13">
        <f>+SY19Current!G9</f>
        <v>1</v>
      </c>
      <c r="H9" s="11">
        <f t="shared" si="0"/>
        <v>35</v>
      </c>
      <c r="I9" s="40"/>
    </row>
    <row r="10" spans="1:18" x14ac:dyDescent="0.25">
      <c r="A10" s="8">
        <v>4</v>
      </c>
      <c r="B10" s="13">
        <f>+SY19Current!B10</f>
        <v>49</v>
      </c>
      <c r="C10" s="13">
        <f>+SY19Current!C10</f>
        <v>10</v>
      </c>
      <c r="D10" s="13">
        <f>+SY19Current!D10</f>
        <v>70.5</v>
      </c>
      <c r="E10" s="13">
        <f>+SY19Current!E10</f>
        <v>3</v>
      </c>
      <c r="F10" s="13">
        <f>+SY19Current!F10</f>
        <v>2</v>
      </c>
      <c r="G10" s="13">
        <f>+SY19Current!G10</f>
        <v>0</v>
      </c>
      <c r="H10" s="11">
        <f t="shared" si="0"/>
        <v>134.5</v>
      </c>
      <c r="I10" s="40"/>
    </row>
    <row r="11" spans="1:18" x14ac:dyDescent="0.25">
      <c r="A11" s="8">
        <v>5</v>
      </c>
      <c r="B11" s="13">
        <f>+SY19Current!B11</f>
        <v>17</v>
      </c>
      <c r="C11" s="13">
        <f>+SY19Current!C11</f>
        <v>1</v>
      </c>
      <c r="D11" s="13">
        <f>+SY19Current!D11</f>
        <v>18</v>
      </c>
      <c r="E11" s="13">
        <f>+SY19Current!E11</f>
        <v>0</v>
      </c>
      <c r="F11" s="13">
        <f>+SY19Current!F11</f>
        <v>0</v>
      </c>
      <c r="G11" s="13">
        <f>+SY19Current!G11</f>
        <v>0</v>
      </c>
      <c r="H11" s="11">
        <f t="shared" si="0"/>
        <v>36</v>
      </c>
      <c r="I11" s="40"/>
    </row>
    <row r="12" spans="1:18" x14ac:dyDescent="0.25">
      <c r="A12" s="8">
        <v>6</v>
      </c>
      <c r="B12" s="13">
        <f>+SY19Current!B12</f>
        <v>8</v>
      </c>
      <c r="C12" s="13">
        <f>+SY19Current!C12</f>
        <v>2</v>
      </c>
      <c r="D12" s="13">
        <f>+SY19Current!D12</f>
        <v>22</v>
      </c>
      <c r="E12" s="13">
        <f>+SY19Current!E12</f>
        <v>4</v>
      </c>
      <c r="F12" s="13">
        <f>+SY19Current!F12</f>
        <v>0</v>
      </c>
      <c r="G12" s="13">
        <f>+SY19Current!G12</f>
        <v>0</v>
      </c>
      <c r="H12" s="11">
        <f t="shared" si="0"/>
        <v>36</v>
      </c>
      <c r="I12" s="40"/>
    </row>
    <row r="13" spans="1:18" x14ac:dyDescent="0.25">
      <c r="A13" s="8">
        <v>7</v>
      </c>
      <c r="B13" s="13">
        <f>+SY19Current!B13</f>
        <v>13</v>
      </c>
      <c r="C13" s="13">
        <f>+SY19Current!C13</f>
        <v>3</v>
      </c>
      <c r="D13" s="13">
        <f>+SY19Current!D13</f>
        <v>13</v>
      </c>
      <c r="E13" s="13">
        <f>+SY19Current!E13</f>
        <v>3</v>
      </c>
      <c r="F13" s="13">
        <f>+SY19Current!F13</f>
        <v>0</v>
      </c>
      <c r="G13" s="13">
        <f>+SY19Current!G13</f>
        <v>0</v>
      </c>
      <c r="H13" s="11">
        <f t="shared" si="0"/>
        <v>32</v>
      </c>
      <c r="I13" s="40"/>
    </row>
    <row r="14" spans="1:18" x14ac:dyDescent="0.25">
      <c r="A14" s="8">
        <v>8</v>
      </c>
      <c r="B14" s="13">
        <f>+SY19Current!B14</f>
        <v>9</v>
      </c>
      <c r="C14" s="13">
        <f>+SY19Current!C14</f>
        <v>1</v>
      </c>
      <c r="D14" s="13">
        <f>+SY19Current!D14</f>
        <v>20</v>
      </c>
      <c r="E14" s="13">
        <f>+SY19Current!E14</f>
        <v>2</v>
      </c>
      <c r="F14" s="13">
        <f>+SY19Current!F14</f>
        <v>0</v>
      </c>
      <c r="G14" s="13">
        <f>+SY19Current!G14</f>
        <v>0</v>
      </c>
      <c r="H14" s="11">
        <f t="shared" si="0"/>
        <v>32</v>
      </c>
      <c r="I14" s="40"/>
    </row>
    <row r="15" spans="1:18" x14ac:dyDescent="0.25">
      <c r="A15" s="8">
        <v>9</v>
      </c>
      <c r="B15" s="13">
        <f>+SY19Current!B15</f>
        <v>14.5</v>
      </c>
      <c r="C15" s="13">
        <f>+SY19Current!C15</f>
        <v>0</v>
      </c>
      <c r="D15" s="13">
        <f>+SY19Current!D15</f>
        <v>27</v>
      </c>
      <c r="E15" s="13">
        <f>+SY19Current!E15</f>
        <v>5.8</v>
      </c>
      <c r="F15" s="13">
        <f>+SY19Current!F15</f>
        <v>0</v>
      </c>
      <c r="G15" s="13">
        <f>+SY19Current!G15</f>
        <v>0</v>
      </c>
      <c r="H15" s="11">
        <f t="shared" si="0"/>
        <v>47.3</v>
      </c>
      <c r="I15" s="40"/>
    </row>
    <row r="16" spans="1:18" x14ac:dyDescent="0.25">
      <c r="A16" s="8">
        <v>10</v>
      </c>
      <c r="B16" s="13">
        <f>+SY19Current!B16</f>
        <v>11</v>
      </c>
      <c r="C16" s="13">
        <f>+SY19Current!C16</f>
        <v>1</v>
      </c>
      <c r="D16" s="13">
        <f>+SY19Current!D16</f>
        <v>19</v>
      </c>
      <c r="E16" s="13">
        <f>+SY19Current!E16</f>
        <v>5</v>
      </c>
      <c r="F16" s="13">
        <f>+SY19Current!F16</f>
        <v>0</v>
      </c>
      <c r="G16" s="13">
        <f>+SY19Current!G16</f>
        <v>0</v>
      </c>
      <c r="H16" s="11">
        <f t="shared" si="0"/>
        <v>36</v>
      </c>
      <c r="I16" s="40"/>
      <c r="R16" s="57" t="s">
        <v>46</v>
      </c>
    </row>
    <row r="17" spans="1:18" x14ac:dyDescent="0.25">
      <c r="A17" s="8">
        <v>11</v>
      </c>
      <c r="B17" s="13">
        <f>+SY19Current!B17</f>
        <v>15</v>
      </c>
      <c r="C17" s="13">
        <f>+SY19Current!C17</f>
        <v>3</v>
      </c>
      <c r="D17" s="13">
        <f>+SY19Current!D17</f>
        <v>28</v>
      </c>
      <c r="E17" s="13">
        <f>+SY19Current!E17</f>
        <v>1</v>
      </c>
      <c r="F17" s="13">
        <f>+SY19Current!F17</f>
        <v>2</v>
      </c>
      <c r="G17" s="13">
        <f>+SY19Current!G17</f>
        <v>0</v>
      </c>
      <c r="H17" s="11">
        <f t="shared" si="0"/>
        <v>49</v>
      </c>
      <c r="I17" s="40"/>
      <c r="R17" s="57" t="s">
        <v>44</v>
      </c>
    </row>
    <row r="18" spans="1:18" x14ac:dyDescent="0.25">
      <c r="A18" s="8">
        <v>12</v>
      </c>
      <c r="B18" s="13">
        <f>+SY19Current!B18</f>
        <v>13</v>
      </c>
      <c r="C18" s="13">
        <f>+SY19Current!C18</f>
        <v>6</v>
      </c>
      <c r="D18" s="13">
        <f>+SY19Current!D18</f>
        <v>46</v>
      </c>
      <c r="E18" s="13">
        <f>+SY19Current!E18</f>
        <v>5</v>
      </c>
      <c r="F18" s="13">
        <f>+SY19Current!F18</f>
        <v>2</v>
      </c>
      <c r="G18" s="13">
        <f>+SY19Current!G18</f>
        <v>3</v>
      </c>
      <c r="H18" s="11">
        <f t="shared" si="0"/>
        <v>75</v>
      </c>
      <c r="I18" s="40"/>
      <c r="R18" s="57" t="s">
        <v>45</v>
      </c>
    </row>
    <row r="19" spans="1:18" x14ac:dyDescent="0.25">
      <c r="A19" s="8">
        <v>13</v>
      </c>
      <c r="B19" s="13">
        <f>+SY19Current!B19</f>
        <v>10</v>
      </c>
      <c r="C19" s="13">
        <f>+SY19Current!C19</f>
        <v>2</v>
      </c>
      <c r="D19" s="13">
        <f>+SY19Current!D19</f>
        <v>29</v>
      </c>
      <c r="E19" s="13">
        <f>+SY19Current!E19</f>
        <v>5</v>
      </c>
      <c r="F19" s="13">
        <f>+SY19Current!F19</f>
        <v>0</v>
      </c>
      <c r="G19" s="13">
        <f>+SY19Current!G19</f>
        <v>1</v>
      </c>
      <c r="H19" s="11">
        <f t="shared" si="0"/>
        <v>47</v>
      </c>
      <c r="I19" s="40"/>
      <c r="R19" s="57" t="s">
        <v>47</v>
      </c>
    </row>
    <row r="20" spans="1:18" x14ac:dyDescent="0.25">
      <c r="A20" s="8">
        <v>14</v>
      </c>
      <c r="B20" s="13">
        <f>+SY19Current!B20</f>
        <v>23</v>
      </c>
      <c r="C20" s="13">
        <f>+SY19Current!C20</f>
        <v>2</v>
      </c>
      <c r="D20" s="13">
        <f>+SY19Current!D20</f>
        <v>26</v>
      </c>
      <c r="E20" s="13">
        <f>+SY19Current!E20</f>
        <v>4</v>
      </c>
      <c r="F20" s="13">
        <f>+SY19Current!F20</f>
        <v>0</v>
      </c>
      <c r="G20" s="13">
        <f>+SY19Current!G20</f>
        <v>0</v>
      </c>
      <c r="H20" s="8">
        <f t="shared" si="0"/>
        <v>55</v>
      </c>
      <c r="I20" s="37"/>
    </row>
    <row r="21" spans="1:18" x14ac:dyDescent="0.25">
      <c r="A21" s="29">
        <v>15</v>
      </c>
      <c r="B21" s="13">
        <f>+SY19Current!B21</f>
        <v>15</v>
      </c>
      <c r="C21" s="13">
        <f>+SY19Current!C21</f>
        <v>1</v>
      </c>
      <c r="D21" s="13">
        <f>+SY19Current!D21</f>
        <v>36</v>
      </c>
      <c r="E21" s="13">
        <f>+SY19Current!E21</f>
        <v>6</v>
      </c>
      <c r="F21" s="13">
        <f>+SY19Current!F21</f>
        <v>2</v>
      </c>
      <c r="G21" s="13">
        <f>+SY19Current!G21</f>
        <v>0</v>
      </c>
      <c r="H21" s="29">
        <f t="shared" si="0"/>
        <v>60</v>
      </c>
      <c r="I21" s="37"/>
      <c r="K21" s="50">
        <v>45</v>
      </c>
      <c r="L21" s="50">
        <v>5</v>
      </c>
      <c r="M21" s="50">
        <v>44.6</v>
      </c>
      <c r="N21" s="50">
        <v>17.399999999999999</v>
      </c>
      <c r="O21" s="50">
        <v>3.6</v>
      </c>
      <c r="P21" s="50">
        <v>4</v>
      </c>
      <c r="Q21">
        <f>SUM(K21:P21)</f>
        <v>119.6</v>
      </c>
      <c r="R21" s="57">
        <v>15</v>
      </c>
    </row>
    <row r="22" spans="1:18" s="12" customFormat="1" x14ac:dyDescent="0.25">
      <c r="A22" s="8">
        <v>16</v>
      </c>
      <c r="B22" s="13">
        <v>45</v>
      </c>
      <c r="C22" s="13">
        <v>5</v>
      </c>
      <c r="D22" s="13">
        <v>44.6</v>
      </c>
      <c r="E22" s="13">
        <v>17.399999999999999</v>
      </c>
      <c r="F22" s="13">
        <v>3.6</v>
      </c>
      <c r="G22" s="13">
        <v>4</v>
      </c>
      <c r="H22" s="48">
        <f>SUM(B22:G22)</f>
        <v>119.6</v>
      </c>
      <c r="I22" s="40"/>
      <c r="K22" s="51">
        <v>12</v>
      </c>
      <c r="L22" s="51">
        <v>1</v>
      </c>
      <c r="M22" s="51">
        <v>17</v>
      </c>
      <c r="N22" s="51">
        <v>2</v>
      </c>
      <c r="O22" s="51">
        <v>1</v>
      </c>
      <c r="P22" s="51">
        <v>0</v>
      </c>
      <c r="Q22">
        <f t="shared" ref="Q22:Q30" si="1">SUM(K22:P22)</f>
        <v>33</v>
      </c>
      <c r="R22" s="14">
        <v>16</v>
      </c>
    </row>
    <row r="23" spans="1:18" x14ac:dyDescent="0.25">
      <c r="A23" s="8">
        <v>17</v>
      </c>
      <c r="B23" s="13">
        <v>12</v>
      </c>
      <c r="C23" s="13">
        <v>1</v>
      </c>
      <c r="D23" s="13">
        <v>17</v>
      </c>
      <c r="E23" s="13">
        <v>2</v>
      </c>
      <c r="F23" s="13">
        <v>1</v>
      </c>
      <c r="G23" s="13">
        <v>0</v>
      </c>
      <c r="H23" s="48">
        <f t="shared" ref="H23:H30" si="2">SUM(B23:G23)</f>
        <v>33</v>
      </c>
      <c r="I23" s="40"/>
      <c r="K23" s="51">
        <v>22</v>
      </c>
      <c r="L23" s="51">
        <v>5</v>
      </c>
      <c r="M23" s="51">
        <v>30</v>
      </c>
      <c r="N23" s="51">
        <v>10</v>
      </c>
      <c r="O23" s="51">
        <v>1</v>
      </c>
      <c r="P23" s="51">
        <v>0</v>
      </c>
      <c r="Q23" s="58">
        <f t="shared" si="1"/>
        <v>68</v>
      </c>
      <c r="R23" s="56">
        <v>17</v>
      </c>
    </row>
    <row r="24" spans="1:18" x14ac:dyDescent="0.25">
      <c r="A24" s="8">
        <v>18</v>
      </c>
      <c r="B24" s="51">
        <v>22</v>
      </c>
      <c r="C24" s="51">
        <v>5</v>
      </c>
      <c r="D24" s="51">
        <v>30</v>
      </c>
      <c r="E24" s="51">
        <v>10</v>
      </c>
      <c r="F24" s="51">
        <v>1</v>
      </c>
      <c r="G24" s="51">
        <v>0</v>
      </c>
      <c r="H24" s="48">
        <f t="shared" si="2"/>
        <v>68</v>
      </c>
      <c r="I24" s="40"/>
      <c r="K24" s="51">
        <v>14</v>
      </c>
      <c r="L24" s="51">
        <v>3</v>
      </c>
      <c r="M24" s="51">
        <v>17</v>
      </c>
      <c r="N24" s="51">
        <v>9</v>
      </c>
      <c r="O24" s="51">
        <v>1</v>
      </c>
      <c r="P24" s="51">
        <v>0</v>
      </c>
      <c r="Q24" s="58">
        <f t="shared" si="1"/>
        <v>44</v>
      </c>
      <c r="R24" s="56">
        <v>18</v>
      </c>
    </row>
    <row r="25" spans="1:18" x14ac:dyDescent="0.25">
      <c r="A25" s="8">
        <v>19</v>
      </c>
      <c r="B25" s="51">
        <v>14</v>
      </c>
      <c r="C25" s="51">
        <v>3</v>
      </c>
      <c r="D25" s="51">
        <v>17</v>
      </c>
      <c r="E25" s="51">
        <v>9</v>
      </c>
      <c r="F25" s="51">
        <v>1</v>
      </c>
      <c r="G25" s="51">
        <v>0</v>
      </c>
      <c r="H25" s="48">
        <f t="shared" si="2"/>
        <v>44</v>
      </c>
      <c r="I25" s="40"/>
      <c r="K25" s="51">
        <v>13</v>
      </c>
      <c r="L25" s="51">
        <v>0</v>
      </c>
      <c r="M25" s="51">
        <v>11</v>
      </c>
      <c r="N25" s="51">
        <v>0</v>
      </c>
      <c r="O25" s="51">
        <v>1</v>
      </c>
      <c r="P25" s="52">
        <v>0</v>
      </c>
      <c r="Q25" s="58">
        <f t="shared" si="1"/>
        <v>25</v>
      </c>
      <c r="R25" s="56">
        <v>19</v>
      </c>
    </row>
    <row r="26" spans="1:18" x14ac:dyDescent="0.25">
      <c r="A26" s="8">
        <v>20</v>
      </c>
      <c r="B26" s="51">
        <v>13</v>
      </c>
      <c r="C26" s="51">
        <v>0</v>
      </c>
      <c r="D26" s="51">
        <v>11</v>
      </c>
      <c r="E26" s="51">
        <v>0</v>
      </c>
      <c r="F26" s="51">
        <v>1</v>
      </c>
      <c r="G26" s="51">
        <v>0</v>
      </c>
      <c r="H26" s="48">
        <f t="shared" si="2"/>
        <v>25</v>
      </c>
      <c r="I26" s="40"/>
      <c r="K26" s="51">
        <v>16</v>
      </c>
      <c r="L26" s="51">
        <v>4</v>
      </c>
      <c r="M26" s="51">
        <v>10</v>
      </c>
      <c r="N26" s="51">
        <v>0</v>
      </c>
      <c r="O26" s="51">
        <v>0</v>
      </c>
      <c r="P26" s="51">
        <v>0</v>
      </c>
      <c r="Q26">
        <f t="shared" si="1"/>
        <v>30</v>
      </c>
      <c r="R26" s="56">
        <v>20</v>
      </c>
    </row>
    <row r="27" spans="1:18" x14ac:dyDescent="0.25">
      <c r="A27" s="8">
        <v>21</v>
      </c>
      <c r="B27" s="51">
        <v>16</v>
      </c>
      <c r="C27" s="51">
        <v>4</v>
      </c>
      <c r="D27" s="51">
        <v>10</v>
      </c>
      <c r="E27" s="51">
        <v>0</v>
      </c>
      <c r="F27" s="51">
        <v>0</v>
      </c>
      <c r="G27" s="51">
        <v>0</v>
      </c>
      <c r="H27" s="48">
        <f t="shared" si="2"/>
        <v>30</v>
      </c>
      <c r="I27" s="40"/>
      <c r="K27" s="51">
        <v>3</v>
      </c>
      <c r="L27" s="51">
        <v>2</v>
      </c>
      <c r="M27" s="51">
        <v>11</v>
      </c>
      <c r="N27" s="51">
        <v>4</v>
      </c>
      <c r="O27" s="51">
        <v>3</v>
      </c>
      <c r="P27" s="51">
        <v>0</v>
      </c>
      <c r="Q27">
        <f t="shared" si="1"/>
        <v>23</v>
      </c>
      <c r="R27" s="56">
        <v>21</v>
      </c>
    </row>
    <row r="28" spans="1:18" x14ac:dyDescent="0.25">
      <c r="A28" s="8">
        <v>22</v>
      </c>
      <c r="B28" s="51">
        <v>3</v>
      </c>
      <c r="C28" s="51">
        <v>2</v>
      </c>
      <c r="D28" s="51">
        <v>11</v>
      </c>
      <c r="E28" s="51">
        <v>4</v>
      </c>
      <c r="F28" s="51">
        <v>3</v>
      </c>
      <c r="G28" s="51">
        <v>0</v>
      </c>
      <c r="H28" s="48">
        <f t="shared" si="2"/>
        <v>23</v>
      </c>
      <c r="I28" s="40"/>
      <c r="K28" s="51">
        <v>4</v>
      </c>
      <c r="L28" s="51">
        <v>2</v>
      </c>
      <c r="M28" s="51">
        <v>7</v>
      </c>
      <c r="N28" s="51">
        <v>2</v>
      </c>
      <c r="O28" s="51">
        <v>0</v>
      </c>
      <c r="P28" s="51">
        <v>0</v>
      </c>
      <c r="Q28">
        <f t="shared" si="1"/>
        <v>15</v>
      </c>
      <c r="R28" s="56">
        <v>22</v>
      </c>
    </row>
    <row r="29" spans="1:18" x14ac:dyDescent="0.25">
      <c r="A29" s="8">
        <v>23</v>
      </c>
      <c r="B29" s="51">
        <v>4</v>
      </c>
      <c r="C29" s="51">
        <v>2</v>
      </c>
      <c r="D29" s="51">
        <v>7</v>
      </c>
      <c r="E29" s="51">
        <v>2</v>
      </c>
      <c r="F29" s="51">
        <v>0</v>
      </c>
      <c r="G29" s="51">
        <v>0</v>
      </c>
      <c r="H29" s="48">
        <f t="shared" si="2"/>
        <v>15</v>
      </c>
      <c r="I29" s="40"/>
      <c r="K29" s="51">
        <v>5</v>
      </c>
      <c r="L29" s="51">
        <v>1</v>
      </c>
      <c r="M29" s="51">
        <v>3</v>
      </c>
      <c r="N29" s="51">
        <v>2</v>
      </c>
      <c r="O29" s="51">
        <v>1</v>
      </c>
      <c r="P29" s="51">
        <v>0</v>
      </c>
      <c r="Q29">
        <f t="shared" si="1"/>
        <v>12</v>
      </c>
      <c r="R29" s="56">
        <v>23</v>
      </c>
    </row>
    <row r="30" spans="1:18" x14ac:dyDescent="0.25">
      <c r="A30" s="8">
        <v>24</v>
      </c>
      <c r="B30" s="52">
        <f>5+58</f>
        <v>63</v>
      </c>
      <c r="C30" s="52">
        <f>1+3</f>
        <v>4</v>
      </c>
      <c r="D30" s="52">
        <f>3+40</f>
        <v>43</v>
      </c>
      <c r="E30" s="52">
        <f>2+11</f>
        <v>13</v>
      </c>
      <c r="F30" s="52">
        <f>1+6</f>
        <v>7</v>
      </c>
      <c r="G30" s="52">
        <f>0+3</f>
        <v>3</v>
      </c>
      <c r="H30" s="49">
        <f t="shared" si="2"/>
        <v>133</v>
      </c>
      <c r="I30" s="40"/>
      <c r="K30" s="52">
        <v>58</v>
      </c>
      <c r="L30" s="52">
        <v>3</v>
      </c>
      <c r="M30" s="52">
        <v>40</v>
      </c>
      <c r="N30" s="52">
        <v>11</v>
      </c>
      <c r="O30" s="52">
        <v>6</v>
      </c>
      <c r="P30" s="52">
        <v>3</v>
      </c>
      <c r="Q30">
        <f t="shared" si="1"/>
        <v>121</v>
      </c>
      <c r="R30" s="57" t="s">
        <v>43</v>
      </c>
    </row>
    <row r="31" spans="1:18" s="12" customFormat="1" ht="12.75" x14ac:dyDescent="0.2">
      <c r="A31" s="14" t="s">
        <v>9</v>
      </c>
      <c r="B31" s="14">
        <f>SUM(B7:B30)</f>
        <v>441.5</v>
      </c>
      <c r="C31" s="14">
        <f t="shared" ref="C31:H31" si="3">SUM(C7:C30)</f>
        <v>64</v>
      </c>
      <c r="D31" s="14">
        <f t="shared" si="3"/>
        <v>575.1</v>
      </c>
      <c r="E31" s="14">
        <f t="shared" si="3"/>
        <v>105.19999999999999</v>
      </c>
      <c r="F31" s="14">
        <f t="shared" si="3"/>
        <v>25.6</v>
      </c>
      <c r="G31" s="14">
        <f t="shared" si="3"/>
        <v>13</v>
      </c>
      <c r="H31" s="14">
        <f t="shared" si="3"/>
        <v>1224.4000000000001</v>
      </c>
      <c r="I31" s="14"/>
      <c r="K31" s="12">
        <f>SUM(K21:K30)</f>
        <v>192</v>
      </c>
      <c r="L31" s="12">
        <f t="shared" ref="L31:P31" si="4">SUM(L21:L30)</f>
        <v>26</v>
      </c>
      <c r="M31" s="12">
        <f t="shared" si="4"/>
        <v>190.6</v>
      </c>
      <c r="N31" s="12">
        <f t="shared" si="4"/>
        <v>57.4</v>
      </c>
      <c r="O31" s="12">
        <f t="shared" si="4"/>
        <v>17.600000000000001</v>
      </c>
      <c r="P31" s="12">
        <f t="shared" si="4"/>
        <v>7</v>
      </c>
      <c r="Q31" s="12">
        <f>SUM(Q21:Q30)</f>
        <v>490.6</v>
      </c>
    </row>
    <row r="33" spans="1:23" x14ac:dyDescent="0.25">
      <c r="A33" s="6" t="s">
        <v>28</v>
      </c>
      <c r="I33"/>
    </row>
    <row r="34" spans="1:23" x14ac:dyDescent="0.25">
      <c r="I34"/>
    </row>
    <row r="35" spans="1:23" s="32" customFormat="1" x14ac:dyDescent="0.25">
      <c r="A35" s="35"/>
      <c r="B35" s="36" t="s">
        <v>3</v>
      </c>
      <c r="C35" s="36" t="s">
        <v>4</v>
      </c>
      <c r="D35" s="36" t="s">
        <v>5</v>
      </c>
      <c r="E35" s="36" t="s">
        <v>6</v>
      </c>
      <c r="F35" s="36" t="s">
        <v>7</v>
      </c>
      <c r="G35" s="36" t="s">
        <v>8</v>
      </c>
      <c r="H35" s="31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32" customFormat="1" x14ac:dyDescent="0.25">
      <c r="A36" s="29">
        <v>1</v>
      </c>
      <c r="B36" s="30">
        <f>+SY19Current!B28</f>
        <v>37250</v>
      </c>
      <c r="C36" s="30">
        <f>+SY19Current!C28</f>
        <v>40230</v>
      </c>
      <c r="D36" s="30">
        <f>+SY19Current!D28</f>
        <v>41720.000000000007</v>
      </c>
      <c r="E36" s="30">
        <f>+SY19Current!E28</f>
        <v>44700</v>
      </c>
      <c r="F36" s="30">
        <f>+SY19Current!F28</f>
        <v>45445</v>
      </c>
      <c r="G36" s="30">
        <f>+SY19Current!G28</f>
        <v>46563</v>
      </c>
      <c r="H36" s="31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2" customFormat="1" x14ac:dyDescent="0.25">
      <c r="A37" s="29">
        <v>2</v>
      </c>
      <c r="B37" s="30">
        <f>+B36*1.03</f>
        <v>38367.5</v>
      </c>
      <c r="C37" s="30">
        <f t="shared" ref="C37:G52" si="5">+C36*1.03</f>
        <v>41436.9</v>
      </c>
      <c r="D37" s="30">
        <f t="shared" si="5"/>
        <v>42971.600000000006</v>
      </c>
      <c r="E37" s="30">
        <f t="shared" si="5"/>
        <v>46041</v>
      </c>
      <c r="F37" s="30">
        <f t="shared" si="5"/>
        <v>46808.35</v>
      </c>
      <c r="G37" s="30">
        <f t="shared" si="5"/>
        <v>47959.89</v>
      </c>
      <c r="H37" s="31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32" customFormat="1" x14ac:dyDescent="0.25">
      <c r="A38" s="29">
        <v>3</v>
      </c>
      <c r="B38" s="30">
        <f t="shared" ref="B38:B59" si="6">+B37*1.03</f>
        <v>39518.525000000001</v>
      </c>
      <c r="C38" s="30">
        <f t="shared" si="5"/>
        <v>42680.007000000005</v>
      </c>
      <c r="D38" s="30">
        <f t="shared" si="5"/>
        <v>44260.748000000007</v>
      </c>
      <c r="E38" s="30">
        <f t="shared" si="5"/>
        <v>47422.23</v>
      </c>
      <c r="F38" s="30">
        <f t="shared" si="5"/>
        <v>48212.6005</v>
      </c>
      <c r="G38" s="30">
        <f t="shared" si="5"/>
        <v>49398.686699999998</v>
      </c>
      <c r="H38" s="31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32" customFormat="1" x14ac:dyDescent="0.25">
      <c r="A39" s="29">
        <v>4</v>
      </c>
      <c r="B39" s="30">
        <f t="shared" si="6"/>
        <v>40704.080750000001</v>
      </c>
      <c r="C39" s="30">
        <f t="shared" si="5"/>
        <v>43960.407210000005</v>
      </c>
      <c r="D39" s="30">
        <f t="shared" si="5"/>
        <v>45588.57044000001</v>
      </c>
      <c r="E39" s="30">
        <f t="shared" si="5"/>
        <v>48844.896900000007</v>
      </c>
      <c r="F39" s="30">
        <f t="shared" si="5"/>
        <v>49658.978515000003</v>
      </c>
      <c r="G39" s="30">
        <f t="shared" si="5"/>
        <v>50880.647300999997</v>
      </c>
      <c r="H39" s="31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32" customFormat="1" x14ac:dyDescent="0.25">
      <c r="A40" s="29">
        <v>5</v>
      </c>
      <c r="B40" s="30">
        <f t="shared" si="6"/>
        <v>41925.203172500005</v>
      </c>
      <c r="C40" s="30">
        <f t="shared" si="5"/>
        <v>45279.219426300006</v>
      </c>
      <c r="D40" s="30">
        <f t="shared" si="5"/>
        <v>46956.227553200013</v>
      </c>
      <c r="E40" s="30">
        <f t="shared" si="5"/>
        <v>50310.243807000006</v>
      </c>
      <c r="F40" s="30">
        <f t="shared" si="5"/>
        <v>51148.747870450003</v>
      </c>
      <c r="G40" s="30">
        <f t="shared" si="5"/>
        <v>52407.066720030001</v>
      </c>
      <c r="H40" s="3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32" customFormat="1" x14ac:dyDescent="0.25">
      <c r="A41" s="29">
        <v>6</v>
      </c>
      <c r="B41" s="30">
        <f t="shared" si="6"/>
        <v>43182.959267675004</v>
      </c>
      <c r="C41" s="30">
        <f t="shared" si="5"/>
        <v>46637.596009089008</v>
      </c>
      <c r="D41" s="30">
        <f t="shared" si="5"/>
        <v>48364.914379796013</v>
      </c>
      <c r="E41" s="30">
        <f t="shared" si="5"/>
        <v>51819.55112121001</v>
      </c>
      <c r="F41" s="30">
        <f t="shared" si="5"/>
        <v>52683.210306563502</v>
      </c>
      <c r="G41" s="30">
        <f t="shared" si="5"/>
        <v>53979.278721630901</v>
      </c>
      <c r="H41" s="3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32" customFormat="1" x14ac:dyDescent="0.25">
      <c r="A42" s="29">
        <v>7</v>
      </c>
      <c r="B42" s="30">
        <f t="shared" si="6"/>
        <v>44478.448045705256</v>
      </c>
      <c r="C42" s="30">
        <f t="shared" si="5"/>
        <v>48036.723889361681</v>
      </c>
      <c r="D42" s="30">
        <f t="shared" si="5"/>
        <v>49815.861811189898</v>
      </c>
      <c r="E42" s="30">
        <f t="shared" si="5"/>
        <v>53374.137654846309</v>
      </c>
      <c r="F42" s="30">
        <f t="shared" si="5"/>
        <v>54263.706615760406</v>
      </c>
      <c r="G42" s="30">
        <f t="shared" si="5"/>
        <v>55598.657083279832</v>
      </c>
      <c r="H42" s="31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32" customFormat="1" x14ac:dyDescent="0.25">
      <c r="A43" s="29">
        <v>8</v>
      </c>
      <c r="B43" s="30">
        <f t="shared" si="6"/>
        <v>45812.801487076416</v>
      </c>
      <c r="C43" s="30">
        <f t="shared" si="5"/>
        <v>49477.825606042534</v>
      </c>
      <c r="D43" s="30">
        <f t="shared" si="5"/>
        <v>51310.337665525592</v>
      </c>
      <c r="E43" s="30">
        <f t="shared" si="5"/>
        <v>54975.361784491703</v>
      </c>
      <c r="F43" s="30">
        <f t="shared" si="5"/>
        <v>55891.617814233221</v>
      </c>
      <c r="G43" s="30">
        <f t="shared" si="5"/>
        <v>57266.616795778231</v>
      </c>
      <c r="H43" s="31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s="32" customFormat="1" x14ac:dyDescent="0.25">
      <c r="A44" s="29">
        <v>9</v>
      </c>
      <c r="B44" s="30">
        <f t="shared" si="6"/>
        <v>47187.185531688709</v>
      </c>
      <c r="C44" s="30">
        <f t="shared" si="5"/>
        <v>50962.160374223808</v>
      </c>
      <c r="D44" s="30">
        <f t="shared" si="5"/>
        <v>52849.647795491364</v>
      </c>
      <c r="E44" s="30">
        <f t="shared" si="5"/>
        <v>56624.622638026456</v>
      </c>
      <c r="F44" s="30">
        <f t="shared" si="5"/>
        <v>57568.366348660216</v>
      </c>
      <c r="G44" s="30">
        <f t="shared" si="5"/>
        <v>58984.615299651581</v>
      </c>
      <c r="H44" s="31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s="32" customFormat="1" x14ac:dyDescent="0.25">
      <c r="A45" s="29">
        <v>10</v>
      </c>
      <c r="B45" s="30">
        <f t="shared" si="6"/>
        <v>48602.801097639371</v>
      </c>
      <c r="C45" s="30">
        <f t="shared" si="5"/>
        <v>52491.025185450526</v>
      </c>
      <c r="D45" s="30">
        <f t="shared" si="5"/>
        <v>54435.137229356107</v>
      </c>
      <c r="E45" s="30">
        <f t="shared" si="5"/>
        <v>58323.361317167248</v>
      </c>
      <c r="F45" s="30">
        <f t="shared" si="5"/>
        <v>59295.417339120024</v>
      </c>
      <c r="G45" s="30">
        <f t="shared" si="5"/>
        <v>60754.153758641129</v>
      </c>
      <c r="H45" s="31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s="32" customFormat="1" x14ac:dyDescent="0.25">
      <c r="A46" s="29">
        <v>11</v>
      </c>
      <c r="B46" s="30">
        <f t="shared" si="6"/>
        <v>50060.885130568553</v>
      </c>
      <c r="C46" s="30">
        <f t="shared" si="5"/>
        <v>54065.755941014046</v>
      </c>
      <c r="D46" s="30">
        <f t="shared" si="5"/>
        <v>56068.191346236788</v>
      </c>
      <c r="E46" s="30">
        <f t="shared" si="5"/>
        <v>60073.062156682267</v>
      </c>
      <c r="F46" s="30">
        <f t="shared" si="5"/>
        <v>61074.279859293623</v>
      </c>
      <c r="G46" s="30">
        <f t="shared" si="5"/>
        <v>62576.778371400367</v>
      </c>
      <c r="H46" s="31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s="32" customFormat="1" x14ac:dyDescent="0.25">
      <c r="A47" s="29">
        <v>12</v>
      </c>
      <c r="B47" s="30">
        <f t="shared" si="6"/>
        <v>51562.711684485614</v>
      </c>
      <c r="C47" s="30">
        <f t="shared" si="5"/>
        <v>55687.728619244466</v>
      </c>
      <c r="D47" s="30">
        <f t="shared" si="5"/>
        <v>57750.237086623893</v>
      </c>
      <c r="E47" s="30">
        <f t="shared" si="5"/>
        <v>61875.254021382738</v>
      </c>
      <c r="F47" s="30">
        <f t="shared" si="5"/>
        <v>62906.508255072433</v>
      </c>
      <c r="G47" s="30">
        <f t="shared" si="5"/>
        <v>64454.081722542382</v>
      </c>
      <c r="H47" s="31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s="32" customFormat="1" x14ac:dyDescent="0.25">
      <c r="A48" s="29">
        <v>13</v>
      </c>
      <c r="B48" s="30">
        <f t="shared" si="6"/>
        <v>53109.593035020182</v>
      </c>
      <c r="C48" s="30">
        <f t="shared" si="5"/>
        <v>57358.3604778218</v>
      </c>
      <c r="D48" s="30">
        <f t="shared" si="5"/>
        <v>59482.744199222609</v>
      </c>
      <c r="E48" s="30">
        <f t="shared" si="5"/>
        <v>63731.511642024219</v>
      </c>
      <c r="F48" s="30">
        <f t="shared" si="5"/>
        <v>64793.703502724609</v>
      </c>
      <c r="G48" s="30">
        <f t="shared" si="5"/>
        <v>66387.704174218656</v>
      </c>
      <c r="H48" s="31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s="32" customFormat="1" x14ac:dyDescent="0.25">
      <c r="A49" s="29">
        <v>14</v>
      </c>
      <c r="B49" s="30">
        <f t="shared" si="6"/>
        <v>54702.880826070788</v>
      </c>
      <c r="C49" s="30">
        <f t="shared" si="5"/>
        <v>59079.111292156456</v>
      </c>
      <c r="D49" s="30">
        <f t="shared" si="5"/>
        <v>61267.226525199287</v>
      </c>
      <c r="E49" s="30">
        <f t="shared" si="5"/>
        <v>65643.456991284955</v>
      </c>
      <c r="F49" s="30">
        <f t="shared" si="5"/>
        <v>66737.514607806355</v>
      </c>
      <c r="G49" s="30">
        <f t="shared" si="5"/>
        <v>68379.335299445214</v>
      </c>
      <c r="H49" s="31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s="32" customFormat="1" x14ac:dyDescent="0.25">
      <c r="A50" s="29">
        <v>15</v>
      </c>
      <c r="B50" s="30">
        <f t="shared" si="6"/>
        <v>56343.967250852911</v>
      </c>
      <c r="C50" s="30">
        <f t="shared" si="5"/>
        <v>60851.48463092115</v>
      </c>
      <c r="D50" s="30">
        <f t="shared" si="5"/>
        <v>63105.243320955269</v>
      </c>
      <c r="E50" s="30">
        <f t="shared" si="5"/>
        <v>67612.760701023508</v>
      </c>
      <c r="F50" s="30">
        <f t="shared" si="5"/>
        <v>68739.640046040542</v>
      </c>
      <c r="G50" s="30">
        <f t="shared" si="5"/>
        <v>70430.71535842857</v>
      </c>
      <c r="H50" s="31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s="32" customFormat="1" x14ac:dyDescent="0.25">
      <c r="A51" s="29">
        <v>16</v>
      </c>
      <c r="B51" s="30">
        <f t="shared" si="6"/>
        <v>58034.286268378499</v>
      </c>
      <c r="C51" s="30">
        <f t="shared" si="5"/>
        <v>62677.029169848785</v>
      </c>
      <c r="D51" s="30">
        <f t="shared" si="5"/>
        <v>64998.400620583932</v>
      </c>
      <c r="E51" s="30">
        <f t="shared" si="5"/>
        <v>69641.143522054219</v>
      </c>
      <c r="F51" s="30">
        <f t="shared" si="5"/>
        <v>70801.82924742176</v>
      </c>
      <c r="G51" s="30">
        <f t="shared" si="5"/>
        <v>72543.636819181425</v>
      </c>
      <c r="H51" s="3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s="32" customFormat="1" x14ac:dyDescent="0.25">
      <c r="A52" s="29">
        <v>17</v>
      </c>
      <c r="B52" s="30">
        <f t="shared" si="6"/>
        <v>59775.314856429854</v>
      </c>
      <c r="C52" s="30">
        <f t="shared" si="5"/>
        <v>64557.340044944249</v>
      </c>
      <c r="D52" s="30">
        <f t="shared" si="5"/>
        <v>66948.352639201446</v>
      </c>
      <c r="E52" s="30">
        <f t="shared" si="5"/>
        <v>71730.377827715842</v>
      </c>
      <c r="F52" s="30">
        <f t="shared" si="5"/>
        <v>72925.884124844408</v>
      </c>
      <c r="G52" s="30">
        <f t="shared" si="5"/>
        <v>74719.945923756866</v>
      </c>
      <c r="H52" s="31"/>
      <c r="I52"/>
      <c r="J52"/>
      <c r="K52"/>
      <c r="L52" s="42"/>
      <c r="M52" s="43"/>
      <c r="N52" s="42"/>
      <c r="O52" s="43"/>
      <c r="P52" s="42"/>
      <c r="Q52" s="43"/>
      <c r="R52" s="42"/>
      <c r="S52" s="43"/>
      <c r="T52" s="42"/>
      <c r="U52" s="43"/>
      <c r="V52" s="38"/>
      <c r="W52" s="39"/>
    </row>
    <row r="53" spans="1:23" s="32" customFormat="1" x14ac:dyDescent="0.25">
      <c r="A53" s="29">
        <v>18</v>
      </c>
      <c r="B53" s="30">
        <f t="shared" si="6"/>
        <v>61568.574302122754</v>
      </c>
      <c r="C53" s="30">
        <f t="shared" ref="C53:C59" si="7">+C52*1.03</f>
        <v>66494.060246292574</v>
      </c>
      <c r="D53" s="30">
        <f t="shared" ref="D53:D59" si="8">+D52*1.03</f>
        <v>68956.803218377492</v>
      </c>
      <c r="E53" s="30">
        <f t="shared" ref="E53:E59" si="9">+E52*1.03</f>
        <v>73882.289162547313</v>
      </c>
      <c r="F53" s="30">
        <f t="shared" ref="F53:F59" si="10">+F52*1.03</f>
        <v>75113.660648589736</v>
      </c>
      <c r="G53" s="30">
        <f t="shared" ref="G53:G59" si="11">+G52*1.03</f>
        <v>76961.544301469577</v>
      </c>
      <c r="H53" s="31"/>
      <c r="I53"/>
      <c r="J53"/>
      <c r="K53"/>
      <c r="L53" s="42"/>
      <c r="M53" s="43"/>
      <c r="N53" s="42"/>
      <c r="O53" s="43"/>
      <c r="P53" s="42"/>
      <c r="Q53" s="43"/>
      <c r="R53" s="42"/>
      <c r="S53" s="43"/>
      <c r="T53" s="42"/>
      <c r="U53" s="43"/>
      <c r="V53" s="38"/>
      <c r="W53" s="39"/>
    </row>
    <row r="54" spans="1:23" s="32" customFormat="1" x14ac:dyDescent="0.25">
      <c r="A54" s="29">
        <v>19</v>
      </c>
      <c r="B54" s="30">
        <f t="shared" si="6"/>
        <v>63415.631531186438</v>
      </c>
      <c r="C54" s="30">
        <f t="shared" si="7"/>
        <v>68488.882053681358</v>
      </c>
      <c r="D54" s="30">
        <f t="shared" si="8"/>
        <v>71025.507314928822</v>
      </c>
      <c r="E54" s="30">
        <f t="shared" si="9"/>
        <v>76098.757837423735</v>
      </c>
      <c r="F54" s="30">
        <f t="shared" si="10"/>
        <v>77367.07046804743</v>
      </c>
      <c r="G54" s="30">
        <f t="shared" si="11"/>
        <v>79270.390630513662</v>
      </c>
      <c r="H54" s="31"/>
      <c r="I54"/>
      <c r="J54"/>
      <c r="K54"/>
      <c r="L54" s="42"/>
      <c r="M54" s="43"/>
      <c r="N54" s="42"/>
      <c r="O54" s="43"/>
      <c r="P54" s="42"/>
      <c r="Q54" s="43"/>
      <c r="R54" s="42"/>
      <c r="S54" s="43"/>
      <c r="T54" s="42"/>
      <c r="U54" s="43"/>
      <c r="V54" s="38"/>
      <c r="W54" s="39"/>
    </row>
    <row r="55" spans="1:23" s="32" customFormat="1" x14ac:dyDescent="0.25">
      <c r="A55" s="29">
        <v>20</v>
      </c>
      <c r="B55" s="30">
        <f t="shared" si="6"/>
        <v>65318.100477122032</v>
      </c>
      <c r="C55" s="30">
        <f t="shared" si="7"/>
        <v>70543.548515291797</v>
      </c>
      <c r="D55" s="30">
        <f t="shared" si="8"/>
        <v>73156.272534376694</v>
      </c>
      <c r="E55" s="30">
        <f t="shared" si="9"/>
        <v>78381.720572546445</v>
      </c>
      <c r="F55" s="30">
        <f t="shared" si="10"/>
        <v>79688.082582088857</v>
      </c>
      <c r="G55" s="30">
        <f t="shared" si="11"/>
        <v>81648.50234942908</v>
      </c>
      <c r="H55" s="31"/>
      <c r="I55"/>
      <c r="J55"/>
      <c r="K55"/>
      <c r="L55" s="42"/>
      <c r="M55" s="43"/>
      <c r="N55" s="42"/>
      <c r="O55" s="43"/>
      <c r="P55" s="42"/>
      <c r="Q55" s="43"/>
      <c r="R55" s="42"/>
      <c r="S55" s="43"/>
      <c r="T55" s="42"/>
      <c r="U55" s="43"/>
      <c r="V55" s="38"/>
      <c r="W55" s="39"/>
    </row>
    <row r="56" spans="1:23" s="32" customFormat="1" x14ac:dyDescent="0.25">
      <c r="A56" s="29">
        <v>21</v>
      </c>
      <c r="B56" s="30">
        <f t="shared" si="6"/>
        <v>67277.643491435694</v>
      </c>
      <c r="C56" s="30">
        <f t="shared" si="7"/>
        <v>72659.854970750559</v>
      </c>
      <c r="D56" s="30">
        <f t="shared" si="8"/>
        <v>75350.960710407991</v>
      </c>
      <c r="E56" s="30">
        <f t="shared" si="9"/>
        <v>80733.172189722842</v>
      </c>
      <c r="F56" s="30">
        <f t="shared" si="10"/>
        <v>82078.725059551522</v>
      </c>
      <c r="G56" s="30">
        <f t="shared" si="11"/>
        <v>84097.957419911952</v>
      </c>
      <c r="H56" s="31"/>
      <c r="I56"/>
      <c r="J56"/>
      <c r="K56"/>
      <c r="L56" s="42"/>
      <c r="M56" s="43"/>
      <c r="N56" s="42"/>
      <c r="O56" s="43"/>
      <c r="P56" s="42"/>
      <c r="Q56" s="43"/>
      <c r="R56" s="42"/>
      <c r="S56" s="43"/>
      <c r="T56" s="42"/>
      <c r="U56" s="43"/>
      <c r="V56" s="38"/>
      <c r="W56" s="39"/>
    </row>
    <row r="57" spans="1:23" s="32" customFormat="1" x14ac:dyDescent="0.25">
      <c r="A57" s="29">
        <v>22</v>
      </c>
      <c r="B57" s="30">
        <f t="shared" si="6"/>
        <v>69295.972796178772</v>
      </c>
      <c r="C57" s="30">
        <f t="shared" si="7"/>
        <v>74839.650619873079</v>
      </c>
      <c r="D57" s="30">
        <f t="shared" si="8"/>
        <v>77611.489531720232</v>
      </c>
      <c r="E57" s="30">
        <f t="shared" si="9"/>
        <v>83155.167355414524</v>
      </c>
      <c r="F57" s="30">
        <f t="shared" si="10"/>
        <v>84541.086811338071</v>
      </c>
      <c r="G57" s="30">
        <f t="shared" si="11"/>
        <v>86620.896142509315</v>
      </c>
      <c r="H57" s="31"/>
      <c r="I57"/>
      <c r="J57"/>
      <c r="K57"/>
      <c r="L57" s="42"/>
      <c r="M57" s="43"/>
      <c r="N57" s="42"/>
      <c r="O57" s="43"/>
      <c r="P57" s="42"/>
      <c r="Q57" s="43"/>
      <c r="R57" s="42"/>
      <c r="S57" s="43"/>
      <c r="T57" s="42"/>
      <c r="U57" s="43"/>
      <c r="V57" s="38"/>
      <c r="W57" s="39"/>
    </row>
    <row r="58" spans="1:23" s="32" customFormat="1" x14ac:dyDescent="0.25">
      <c r="A58" s="29">
        <v>23</v>
      </c>
      <c r="B58" s="30">
        <f t="shared" si="6"/>
        <v>71374.851980064137</v>
      </c>
      <c r="C58" s="30">
        <f t="shared" si="7"/>
        <v>77084.84013846927</v>
      </c>
      <c r="D58" s="30">
        <f t="shared" si="8"/>
        <v>79939.834217671843</v>
      </c>
      <c r="E58" s="30">
        <f t="shared" si="9"/>
        <v>85649.822376076962</v>
      </c>
      <c r="F58" s="30">
        <f t="shared" si="10"/>
        <v>87077.319415678212</v>
      </c>
      <c r="G58" s="30">
        <f t="shared" si="11"/>
        <v>89219.523026784591</v>
      </c>
      <c r="H58" s="31"/>
      <c r="I58"/>
      <c r="J58"/>
      <c r="K58"/>
      <c r="L58" s="42"/>
      <c r="M58" s="43"/>
      <c r="N58" s="42"/>
      <c r="O58" s="43"/>
      <c r="P58" s="42"/>
      <c r="Q58" s="43"/>
      <c r="R58" s="42"/>
      <c r="S58" s="43"/>
      <c r="T58" s="42"/>
      <c r="U58" s="43"/>
      <c r="V58" s="38"/>
      <c r="W58" s="39"/>
    </row>
    <row r="59" spans="1:23" s="32" customFormat="1" x14ac:dyDescent="0.25">
      <c r="A59" s="29">
        <v>24</v>
      </c>
      <c r="B59" s="30">
        <f t="shared" si="6"/>
        <v>73516.097539466064</v>
      </c>
      <c r="C59" s="30">
        <f t="shared" si="7"/>
        <v>79397.385342623355</v>
      </c>
      <c r="D59" s="30">
        <f t="shared" si="8"/>
        <v>82338.029244202</v>
      </c>
      <c r="E59" s="30">
        <f t="shared" si="9"/>
        <v>88219.317047359276</v>
      </c>
      <c r="F59" s="30">
        <f t="shared" si="10"/>
        <v>89689.638998148555</v>
      </c>
      <c r="G59" s="30">
        <f t="shared" si="11"/>
        <v>91896.108717588126</v>
      </c>
      <c r="H59" s="31"/>
      <c r="I59"/>
      <c r="J59"/>
      <c r="K59"/>
      <c r="L59" s="42"/>
      <c r="M59" s="43"/>
      <c r="N59" s="42"/>
      <c r="O59" s="43"/>
      <c r="P59" s="42"/>
      <c r="Q59" s="43"/>
      <c r="R59" s="42"/>
      <c r="S59" s="43"/>
      <c r="T59" s="42"/>
      <c r="U59" s="43"/>
      <c r="V59" s="38"/>
      <c r="W59" s="39"/>
    </row>
    <row r="60" spans="1:23" s="32" customFormat="1" x14ac:dyDescent="0.25">
      <c r="A60" s="14"/>
      <c r="B60" s="14"/>
      <c r="C60" s="14"/>
      <c r="D60" s="14"/>
      <c r="E60" s="14"/>
      <c r="F60" s="14"/>
      <c r="G60" s="14"/>
      <c r="H60" s="14"/>
      <c r="I60"/>
      <c r="J60"/>
      <c r="K60"/>
      <c r="L60" s="42"/>
      <c r="M60" s="43"/>
      <c r="N60" s="42"/>
      <c r="O60" s="43"/>
      <c r="P60" s="42"/>
      <c r="Q60" s="43"/>
      <c r="R60" s="42"/>
      <c r="S60" s="43"/>
      <c r="T60" s="42"/>
      <c r="U60" s="43"/>
      <c r="V60" s="38"/>
      <c r="W60" s="39"/>
    </row>
    <row r="61" spans="1:23" s="32" customFormat="1" x14ac:dyDescent="0.25">
      <c r="A61" s="33"/>
      <c r="B61" s="34"/>
      <c r="C61" s="34"/>
      <c r="D61" s="34"/>
      <c r="E61" s="34"/>
      <c r="F61" s="34"/>
      <c r="G61" s="34"/>
      <c r="H61" s="31"/>
      <c r="I61"/>
      <c r="J61"/>
      <c r="K61"/>
    </row>
    <row r="62" spans="1:23" s="5" customFormat="1" x14ac:dyDescent="0.25">
      <c r="A62" s="6" t="s">
        <v>11</v>
      </c>
      <c r="G62" s="18"/>
    </row>
    <row r="64" spans="1:23" x14ac:dyDescent="0.25">
      <c r="A64" s="15"/>
      <c r="B64" s="16" t="s">
        <v>3</v>
      </c>
      <c r="C64" s="16" t="s">
        <v>4</v>
      </c>
      <c r="D64" s="16" t="s">
        <v>5</v>
      </c>
      <c r="E64" s="16" t="s">
        <v>6</v>
      </c>
      <c r="F64" s="16" t="s">
        <v>7</v>
      </c>
      <c r="G64" s="16" t="s">
        <v>8</v>
      </c>
      <c r="H64" s="16" t="s">
        <v>9</v>
      </c>
      <c r="I64" s="37"/>
    </row>
    <row r="65" spans="1:9" x14ac:dyDescent="0.25">
      <c r="A65" s="8">
        <v>1</v>
      </c>
      <c r="B65" s="17">
        <f t="shared" ref="B65:G79" si="12">+B7*B36</f>
        <v>0</v>
      </c>
      <c r="C65" s="17">
        <f t="shared" si="12"/>
        <v>0</v>
      </c>
      <c r="D65" s="17">
        <f t="shared" si="12"/>
        <v>0</v>
      </c>
      <c r="E65" s="17">
        <f t="shared" si="12"/>
        <v>0</v>
      </c>
      <c r="F65" s="17">
        <f t="shared" si="12"/>
        <v>0</v>
      </c>
      <c r="G65" s="17">
        <f t="shared" si="12"/>
        <v>0</v>
      </c>
      <c r="H65" s="19">
        <f>SUM(B65:G65)</f>
        <v>0</v>
      </c>
      <c r="I65" s="41"/>
    </row>
    <row r="66" spans="1:9" x14ac:dyDescent="0.25">
      <c r="A66" s="8">
        <v>2</v>
      </c>
      <c r="B66" s="17">
        <f t="shared" si="12"/>
        <v>1342862.5</v>
      </c>
      <c r="C66" s="17">
        <f t="shared" si="12"/>
        <v>165747.6</v>
      </c>
      <c r="D66" s="17">
        <f t="shared" si="12"/>
        <v>730517.20000000007</v>
      </c>
      <c r="E66" s="17">
        <f t="shared" si="12"/>
        <v>92082</v>
      </c>
      <c r="F66" s="17">
        <f t="shared" si="12"/>
        <v>0</v>
      </c>
      <c r="G66" s="17">
        <f t="shared" si="12"/>
        <v>47959.89</v>
      </c>
      <c r="H66" s="19">
        <f t="shared" ref="H66:H79" si="13">SUM(B66:G66)</f>
        <v>2379169.1900000004</v>
      </c>
      <c r="I66" s="41"/>
    </row>
    <row r="67" spans="1:9" x14ac:dyDescent="0.25">
      <c r="A67" s="8">
        <v>3</v>
      </c>
      <c r="B67" s="17">
        <f t="shared" si="12"/>
        <v>671814.92500000005</v>
      </c>
      <c r="C67" s="17">
        <f t="shared" si="12"/>
        <v>85360.01400000001</v>
      </c>
      <c r="D67" s="17">
        <f t="shared" si="12"/>
        <v>575389.72400000005</v>
      </c>
      <c r="E67" s="17">
        <f t="shared" si="12"/>
        <v>94844.46</v>
      </c>
      <c r="F67" s="17">
        <f t="shared" si="12"/>
        <v>0</v>
      </c>
      <c r="G67" s="17">
        <f t="shared" si="12"/>
        <v>49398.686699999998</v>
      </c>
      <c r="H67" s="19">
        <f t="shared" si="13"/>
        <v>1476807.8097000001</v>
      </c>
      <c r="I67" s="41"/>
    </row>
    <row r="68" spans="1:9" x14ac:dyDescent="0.25">
      <c r="A68" s="8">
        <v>4</v>
      </c>
      <c r="B68" s="17">
        <f t="shared" si="12"/>
        <v>1994499.9567500001</v>
      </c>
      <c r="C68" s="17">
        <f t="shared" si="12"/>
        <v>439604.07210000005</v>
      </c>
      <c r="D68" s="17">
        <f t="shared" si="12"/>
        <v>3213994.2160200006</v>
      </c>
      <c r="E68" s="17">
        <f t="shared" si="12"/>
        <v>146534.69070000004</v>
      </c>
      <c r="F68" s="17">
        <f t="shared" si="12"/>
        <v>99317.957030000005</v>
      </c>
      <c r="G68" s="17">
        <f t="shared" si="12"/>
        <v>0</v>
      </c>
      <c r="H68" s="19">
        <f t="shared" si="13"/>
        <v>5893950.8926000018</v>
      </c>
      <c r="I68" s="41"/>
    </row>
    <row r="69" spans="1:9" x14ac:dyDescent="0.25">
      <c r="A69" s="8">
        <v>5</v>
      </c>
      <c r="B69" s="17">
        <f t="shared" si="12"/>
        <v>712728.4539325001</v>
      </c>
      <c r="C69" s="17">
        <f t="shared" si="12"/>
        <v>45279.219426300006</v>
      </c>
      <c r="D69" s="17">
        <f t="shared" si="12"/>
        <v>845212.09595760028</v>
      </c>
      <c r="E69" s="17">
        <f t="shared" si="12"/>
        <v>0</v>
      </c>
      <c r="F69" s="17">
        <f t="shared" si="12"/>
        <v>0</v>
      </c>
      <c r="G69" s="17">
        <f t="shared" si="12"/>
        <v>0</v>
      </c>
      <c r="H69" s="19">
        <f t="shared" si="13"/>
        <v>1603219.7693164004</v>
      </c>
      <c r="I69" s="41"/>
    </row>
    <row r="70" spans="1:9" x14ac:dyDescent="0.25">
      <c r="A70" s="8">
        <v>6</v>
      </c>
      <c r="B70" s="17">
        <f t="shared" si="12"/>
        <v>345463.67414140003</v>
      </c>
      <c r="C70" s="17">
        <f t="shared" si="12"/>
        <v>93275.192018178015</v>
      </c>
      <c r="D70" s="17">
        <f t="shared" si="12"/>
        <v>1064028.1163555123</v>
      </c>
      <c r="E70" s="17">
        <f t="shared" si="12"/>
        <v>207278.20448484004</v>
      </c>
      <c r="F70" s="17">
        <f t="shared" si="12"/>
        <v>0</v>
      </c>
      <c r="G70" s="17">
        <f t="shared" si="12"/>
        <v>0</v>
      </c>
      <c r="H70" s="19">
        <f t="shared" si="13"/>
        <v>1710045.1869999305</v>
      </c>
      <c r="I70" s="41"/>
    </row>
    <row r="71" spans="1:9" x14ac:dyDescent="0.25">
      <c r="A71" s="8">
        <v>7</v>
      </c>
      <c r="B71" s="17">
        <f t="shared" si="12"/>
        <v>578219.82459416834</v>
      </c>
      <c r="C71" s="17">
        <f t="shared" si="12"/>
        <v>144110.17166808504</v>
      </c>
      <c r="D71" s="17">
        <f t="shared" si="12"/>
        <v>647606.20354546863</v>
      </c>
      <c r="E71" s="17">
        <f t="shared" si="12"/>
        <v>160122.41296453893</v>
      </c>
      <c r="F71" s="17">
        <f t="shared" si="12"/>
        <v>0</v>
      </c>
      <c r="G71" s="17">
        <f t="shared" si="12"/>
        <v>0</v>
      </c>
      <c r="H71" s="19">
        <f t="shared" si="13"/>
        <v>1530058.612772261</v>
      </c>
      <c r="I71" s="41"/>
    </row>
    <row r="72" spans="1:9" x14ac:dyDescent="0.25">
      <c r="A72" s="8">
        <v>8</v>
      </c>
      <c r="B72" s="17">
        <f t="shared" si="12"/>
        <v>412315.21338368778</v>
      </c>
      <c r="C72" s="17">
        <f t="shared" si="12"/>
        <v>49477.825606042534</v>
      </c>
      <c r="D72" s="17">
        <f t="shared" si="12"/>
        <v>1026206.7533105118</v>
      </c>
      <c r="E72" s="17">
        <f t="shared" si="12"/>
        <v>109950.72356898341</v>
      </c>
      <c r="F72" s="17">
        <f t="shared" si="12"/>
        <v>0</v>
      </c>
      <c r="G72" s="17">
        <f t="shared" si="12"/>
        <v>0</v>
      </c>
      <c r="H72" s="19">
        <f t="shared" si="13"/>
        <v>1597950.5158692254</v>
      </c>
      <c r="I72" s="41"/>
    </row>
    <row r="73" spans="1:9" x14ac:dyDescent="0.25">
      <c r="A73" s="8">
        <v>9</v>
      </c>
      <c r="B73" s="17">
        <f t="shared" si="12"/>
        <v>684214.19020948629</v>
      </c>
      <c r="C73" s="17">
        <f t="shared" si="12"/>
        <v>0</v>
      </c>
      <c r="D73" s="17">
        <f t="shared" si="12"/>
        <v>1426940.4904782667</v>
      </c>
      <c r="E73" s="17">
        <f t="shared" si="12"/>
        <v>328422.81130055344</v>
      </c>
      <c r="F73" s="17">
        <f t="shared" si="12"/>
        <v>0</v>
      </c>
      <c r="G73" s="17">
        <f t="shared" si="12"/>
        <v>0</v>
      </c>
      <c r="H73" s="19">
        <f t="shared" si="13"/>
        <v>2439577.4919883064</v>
      </c>
      <c r="I73" s="41"/>
    </row>
    <row r="74" spans="1:9" x14ac:dyDescent="0.25">
      <c r="A74" s="8">
        <v>10</v>
      </c>
      <c r="B74" s="17">
        <f t="shared" si="12"/>
        <v>534630.81207403308</v>
      </c>
      <c r="C74" s="17">
        <f t="shared" si="12"/>
        <v>52491.025185450526</v>
      </c>
      <c r="D74" s="17">
        <f t="shared" si="12"/>
        <v>1034267.607357766</v>
      </c>
      <c r="E74" s="17">
        <f t="shared" si="12"/>
        <v>291616.80658583622</v>
      </c>
      <c r="F74" s="17">
        <f t="shared" si="12"/>
        <v>0</v>
      </c>
      <c r="G74" s="17">
        <f t="shared" si="12"/>
        <v>0</v>
      </c>
      <c r="H74" s="19">
        <f t="shared" si="13"/>
        <v>1913006.2512030858</v>
      </c>
      <c r="I74" s="41"/>
    </row>
    <row r="75" spans="1:9" x14ac:dyDescent="0.25">
      <c r="A75" s="8">
        <v>11</v>
      </c>
      <c r="B75" s="17">
        <f t="shared" si="12"/>
        <v>750913.27695852832</v>
      </c>
      <c r="C75" s="17">
        <f t="shared" si="12"/>
        <v>162197.26782304214</v>
      </c>
      <c r="D75" s="17">
        <f t="shared" si="12"/>
        <v>1569909.35769463</v>
      </c>
      <c r="E75" s="17">
        <f t="shared" si="12"/>
        <v>60073.062156682267</v>
      </c>
      <c r="F75" s="17">
        <f t="shared" si="12"/>
        <v>122148.55971858725</v>
      </c>
      <c r="G75" s="17">
        <f t="shared" si="12"/>
        <v>0</v>
      </c>
      <c r="H75" s="19">
        <f t="shared" si="13"/>
        <v>2665241.5243514702</v>
      </c>
      <c r="I75" s="41"/>
    </row>
    <row r="76" spans="1:9" x14ac:dyDescent="0.25">
      <c r="A76" s="8">
        <v>12</v>
      </c>
      <c r="B76" s="17">
        <f t="shared" si="12"/>
        <v>670315.25189831294</v>
      </c>
      <c r="C76" s="17">
        <f t="shared" si="12"/>
        <v>334126.37171546678</v>
      </c>
      <c r="D76" s="17">
        <f t="shared" si="12"/>
        <v>2656510.9059846993</v>
      </c>
      <c r="E76" s="17">
        <f t="shared" si="12"/>
        <v>309376.2701069137</v>
      </c>
      <c r="F76" s="17">
        <f t="shared" si="12"/>
        <v>125813.01651014487</v>
      </c>
      <c r="G76" s="17">
        <f t="shared" si="12"/>
        <v>193362.24516762714</v>
      </c>
      <c r="H76" s="19">
        <f t="shared" si="13"/>
        <v>4289504.0613831645</v>
      </c>
      <c r="I76" s="41"/>
    </row>
    <row r="77" spans="1:9" x14ac:dyDescent="0.25">
      <c r="A77" s="8">
        <v>13</v>
      </c>
      <c r="B77" s="17">
        <f t="shared" si="12"/>
        <v>531095.93035020179</v>
      </c>
      <c r="C77" s="17">
        <f t="shared" si="12"/>
        <v>114716.7209556436</v>
      </c>
      <c r="D77" s="17">
        <f t="shared" si="12"/>
        <v>1724999.5817774558</v>
      </c>
      <c r="E77" s="17">
        <f t="shared" si="12"/>
        <v>318657.55821012112</v>
      </c>
      <c r="F77" s="17">
        <f t="shared" si="12"/>
        <v>0</v>
      </c>
      <c r="G77" s="17">
        <f t="shared" si="12"/>
        <v>66387.704174218656</v>
      </c>
      <c r="H77" s="19">
        <f t="shared" si="13"/>
        <v>2755857.4954676409</v>
      </c>
      <c r="I77" s="41"/>
    </row>
    <row r="78" spans="1:9" x14ac:dyDescent="0.25">
      <c r="A78" s="8">
        <v>14</v>
      </c>
      <c r="B78" s="17">
        <f t="shared" si="12"/>
        <v>1258166.258999628</v>
      </c>
      <c r="C78" s="17">
        <f t="shared" si="12"/>
        <v>118158.22258431291</v>
      </c>
      <c r="D78" s="17">
        <f t="shared" si="12"/>
        <v>1592947.8896551814</v>
      </c>
      <c r="E78" s="17">
        <f t="shared" si="12"/>
        <v>262573.82796513982</v>
      </c>
      <c r="F78" s="17">
        <f t="shared" si="12"/>
        <v>0</v>
      </c>
      <c r="G78" s="17">
        <f t="shared" si="12"/>
        <v>0</v>
      </c>
      <c r="H78" s="19">
        <f t="shared" si="13"/>
        <v>3231846.1992042623</v>
      </c>
      <c r="I78" s="41"/>
    </row>
    <row r="79" spans="1:9" x14ac:dyDescent="0.25">
      <c r="A79" s="8">
        <v>15</v>
      </c>
      <c r="B79" s="17">
        <f t="shared" si="12"/>
        <v>845159.50876279362</v>
      </c>
      <c r="C79" s="17">
        <f t="shared" si="12"/>
        <v>60851.48463092115</v>
      </c>
      <c r="D79" s="17">
        <f t="shared" si="12"/>
        <v>2271788.7595543899</v>
      </c>
      <c r="E79" s="17">
        <f t="shared" si="12"/>
        <v>405676.56420614105</v>
      </c>
      <c r="F79" s="17">
        <f t="shared" si="12"/>
        <v>137479.28009208108</v>
      </c>
      <c r="G79" s="17">
        <f t="shared" si="12"/>
        <v>0</v>
      </c>
      <c r="H79" s="19">
        <f t="shared" si="13"/>
        <v>3720955.5972463265</v>
      </c>
      <c r="I79" s="41"/>
    </row>
    <row r="80" spans="1:9" x14ac:dyDescent="0.25">
      <c r="A80" s="8">
        <v>16</v>
      </c>
      <c r="B80" s="17">
        <f t="shared" ref="B80:G80" si="14">+B22*B51</f>
        <v>2611542.8820770322</v>
      </c>
      <c r="C80" s="17">
        <f t="shared" si="14"/>
        <v>313385.14584924391</v>
      </c>
      <c r="D80" s="17">
        <f t="shared" si="14"/>
        <v>2898928.6676780432</v>
      </c>
      <c r="E80" s="17">
        <f t="shared" si="14"/>
        <v>1211755.8972837434</v>
      </c>
      <c r="F80" s="17">
        <f t="shared" si="14"/>
        <v>254886.58529071833</v>
      </c>
      <c r="G80" s="17">
        <f t="shared" si="14"/>
        <v>290174.5472767257</v>
      </c>
      <c r="H80" s="19">
        <f t="shared" ref="H80:H88" si="15">SUM(B80:G80)</f>
        <v>7580673.7254555058</v>
      </c>
      <c r="I80" s="41"/>
    </row>
    <row r="81" spans="1:11" x14ac:dyDescent="0.25">
      <c r="A81" s="8">
        <v>17</v>
      </c>
      <c r="B81" s="17">
        <f t="shared" ref="B81:G81" si="16">+B23*B52</f>
        <v>717303.77827715827</v>
      </c>
      <c r="C81" s="17">
        <f t="shared" si="16"/>
        <v>64557.340044944249</v>
      </c>
      <c r="D81" s="17">
        <f t="shared" si="16"/>
        <v>1138121.9948664247</v>
      </c>
      <c r="E81" s="17">
        <f t="shared" si="16"/>
        <v>143460.75565543168</v>
      </c>
      <c r="F81" s="17">
        <f t="shared" si="16"/>
        <v>72925.884124844408</v>
      </c>
      <c r="G81" s="17">
        <f t="shared" si="16"/>
        <v>0</v>
      </c>
      <c r="H81" s="19">
        <f t="shared" si="15"/>
        <v>2136369.752968803</v>
      </c>
      <c r="I81" s="41"/>
    </row>
    <row r="82" spans="1:11" x14ac:dyDescent="0.25">
      <c r="A82" s="8">
        <v>18</v>
      </c>
      <c r="B82" s="17">
        <f t="shared" ref="B82:G82" si="17">+B24*B53</f>
        <v>1354508.6346467007</v>
      </c>
      <c r="C82" s="17">
        <f t="shared" si="17"/>
        <v>332470.30123146286</v>
      </c>
      <c r="D82" s="17">
        <f t="shared" si="17"/>
        <v>2068704.0965513247</v>
      </c>
      <c r="E82" s="17">
        <f t="shared" si="17"/>
        <v>738822.89162547316</v>
      </c>
      <c r="F82" s="17">
        <f t="shared" si="17"/>
        <v>75113.660648589736</v>
      </c>
      <c r="G82" s="17">
        <f t="shared" si="17"/>
        <v>0</v>
      </c>
      <c r="H82" s="19">
        <f t="shared" si="15"/>
        <v>4569619.5847035516</v>
      </c>
      <c r="I82" s="41"/>
    </row>
    <row r="83" spans="1:11" x14ac:dyDescent="0.25">
      <c r="A83" s="8">
        <v>19</v>
      </c>
      <c r="B83" s="17">
        <f t="shared" ref="B83:G83" si="18">+B25*B54</f>
        <v>887818.84143661009</v>
      </c>
      <c r="C83" s="17">
        <f t="shared" si="18"/>
        <v>205466.64616104407</v>
      </c>
      <c r="D83" s="17">
        <f t="shared" si="18"/>
        <v>1207433.62435379</v>
      </c>
      <c r="E83" s="17">
        <f t="shared" si="18"/>
        <v>684888.82053681358</v>
      </c>
      <c r="F83" s="17">
        <f t="shared" si="18"/>
        <v>77367.07046804743</v>
      </c>
      <c r="G83" s="17">
        <f t="shared" si="18"/>
        <v>0</v>
      </c>
      <c r="H83" s="19">
        <f t="shared" si="15"/>
        <v>3062975.0029563056</v>
      </c>
      <c r="I83" s="41"/>
    </row>
    <row r="84" spans="1:11" x14ac:dyDescent="0.25">
      <c r="A84" s="8">
        <v>20</v>
      </c>
      <c r="B84" s="17">
        <f t="shared" ref="B84:G84" si="19">+B26*B55</f>
        <v>849135.30620258639</v>
      </c>
      <c r="C84" s="17">
        <f t="shared" si="19"/>
        <v>0</v>
      </c>
      <c r="D84" s="17">
        <f t="shared" si="19"/>
        <v>804718.99787814368</v>
      </c>
      <c r="E84" s="17">
        <f t="shared" si="19"/>
        <v>0</v>
      </c>
      <c r="F84" s="17">
        <f t="shared" si="19"/>
        <v>79688.082582088857</v>
      </c>
      <c r="G84" s="17">
        <f t="shared" si="19"/>
        <v>0</v>
      </c>
      <c r="H84" s="19">
        <f t="shared" si="15"/>
        <v>1733542.386662819</v>
      </c>
      <c r="I84" s="41"/>
    </row>
    <row r="85" spans="1:11" x14ac:dyDescent="0.25">
      <c r="A85" s="8">
        <v>21</v>
      </c>
      <c r="B85" s="17">
        <f t="shared" ref="B85:G85" si="20">+B27*B56</f>
        <v>1076442.2958629711</v>
      </c>
      <c r="C85" s="17">
        <f t="shared" si="20"/>
        <v>290639.41988300224</v>
      </c>
      <c r="D85" s="17">
        <f t="shared" si="20"/>
        <v>753509.60710407991</v>
      </c>
      <c r="E85" s="17">
        <f t="shared" si="20"/>
        <v>0</v>
      </c>
      <c r="F85" s="17">
        <f t="shared" si="20"/>
        <v>0</v>
      </c>
      <c r="G85" s="17">
        <f t="shared" si="20"/>
        <v>0</v>
      </c>
      <c r="H85" s="19">
        <f t="shared" si="15"/>
        <v>2120591.3228500532</v>
      </c>
      <c r="I85" s="41"/>
    </row>
    <row r="86" spans="1:11" x14ac:dyDescent="0.25">
      <c r="A86" s="8">
        <v>22</v>
      </c>
      <c r="B86" s="17">
        <f t="shared" ref="B86:G86" si="21">+B28*B57</f>
        <v>207887.91838853632</v>
      </c>
      <c r="C86" s="17">
        <f t="shared" si="21"/>
        <v>149679.30123974616</v>
      </c>
      <c r="D86" s="17">
        <f t="shared" si="21"/>
        <v>853726.38484892249</v>
      </c>
      <c r="E86" s="17">
        <f t="shared" si="21"/>
        <v>332620.66942165809</v>
      </c>
      <c r="F86" s="17">
        <f t="shared" si="21"/>
        <v>253623.2604340142</v>
      </c>
      <c r="G86" s="17">
        <f t="shared" si="21"/>
        <v>0</v>
      </c>
      <c r="H86" s="19">
        <f t="shared" si="15"/>
        <v>1797537.5343328773</v>
      </c>
      <c r="I86" s="41"/>
    </row>
    <row r="87" spans="1:11" x14ac:dyDescent="0.25">
      <c r="A87" s="8">
        <v>23</v>
      </c>
      <c r="B87" s="17">
        <f t="shared" ref="B87:G87" si="22">+B29*B58</f>
        <v>285499.40792025655</v>
      </c>
      <c r="C87" s="17">
        <f t="shared" si="22"/>
        <v>154169.68027693854</v>
      </c>
      <c r="D87" s="17">
        <f t="shared" si="22"/>
        <v>559578.83952370286</v>
      </c>
      <c r="E87" s="17">
        <f t="shared" si="22"/>
        <v>171299.64475215392</v>
      </c>
      <c r="F87" s="17">
        <f t="shared" si="22"/>
        <v>0</v>
      </c>
      <c r="G87" s="17">
        <f t="shared" si="22"/>
        <v>0</v>
      </c>
      <c r="H87" s="19">
        <f t="shared" si="15"/>
        <v>1170547.572473052</v>
      </c>
      <c r="I87" s="41"/>
    </row>
    <row r="88" spans="1:11" x14ac:dyDescent="0.25">
      <c r="A88" s="8">
        <v>24</v>
      </c>
      <c r="B88" s="17">
        <f t="shared" ref="B88:G88" si="23">+B30*B59</f>
        <v>4631514.1449863622</v>
      </c>
      <c r="C88" s="17">
        <f t="shared" si="23"/>
        <v>317589.54137049342</v>
      </c>
      <c r="D88" s="17">
        <f t="shared" si="23"/>
        <v>3540535.2575006862</v>
      </c>
      <c r="E88" s="17">
        <f t="shared" si="23"/>
        <v>1146851.1216156706</v>
      </c>
      <c r="F88" s="17">
        <f t="shared" si="23"/>
        <v>627827.47298703995</v>
      </c>
      <c r="G88" s="17">
        <f t="shared" si="23"/>
        <v>275688.32615276438</v>
      </c>
      <c r="H88" s="19">
        <f t="shared" si="15"/>
        <v>10540005.864613015</v>
      </c>
      <c r="I88" s="41"/>
    </row>
    <row r="89" spans="1:11" x14ac:dyDescent="0.25">
      <c r="A89" s="14" t="s">
        <v>9</v>
      </c>
      <c r="B89" s="20">
        <f>SUM(B65:B88)</f>
        <v>23954052.986852959</v>
      </c>
      <c r="C89" s="20">
        <f t="shared" ref="C89:H89" si="24">SUM(C65:C88)</f>
        <v>3693352.5637703179</v>
      </c>
      <c r="D89" s="20">
        <f t="shared" si="24"/>
        <v>34205576.371996604</v>
      </c>
      <c r="E89" s="20">
        <f t="shared" si="24"/>
        <v>7216909.1931406939</v>
      </c>
      <c r="F89" s="20">
        <f t="shared" si="24"/>
        <v>1926190.8298861561</v>
      </c>
      <c r="G89" s="20">
        <f t="shared" si="24"/>
        <v>922971.39947133593</v>
      </c>
      <c r="H89" s="20">
        <f t="shared" si="24"/>
        <v>71919053.345118061</v>
      </c>
      <c r="I89" s="20"/>
      <c r="J89" s="27" t="s">
        <v>12</v>
      </c>
    </row>
    <row r="90" spans="1:11" x14ac:dyDescent="0.25">
      <c r="F90" s="21"/>
      <c r="H90" s="22">
        <f>+SY19Current!H62</f>
        <v>72393592.299999997</v>
      </c>
      <c r="I90" s="22"/>
      <c r="J90" s="27" t="s">
        <v>13</v>
      </c>
    </row>
    <row r="91" spans="1:11" x14ac:dyDescent="0.25">
      <c r="H91" s="28">
        <f>+H89-H90</f>
        <v>-474538.95488193631</v>
      </c>
      <c r="I91" s="28"/>
      <c r="J91" s="27" t="s">
        <v>31</v>
      </c>
      <c r="K91" s="55">
        <f>+H91/H90</f>
        <v>-6.554985597557318E-3</v>
      </c>
    </row>
    <row r="92" spans="1:11" x14ac:dyDescent="0.25">
      <c r="H92" s="44">
        <f>+H91*0.2501</f>
        <v>-118682.19261597226</v>
      </c>
      <c r="I92" s="44"/>
      <c r="J92" s="27" t="s">
        <v>21</v>
      </c>
    </row>
    <row r="93" spans="1:11" x14ac:dyDescent="0.25">
      <c r="H93" s="44">
        <f>+H91+H92</f>
        <v>-593221.14749790856</v>
      </c>
      <c r="I93" s="44"/>
      <c r="J93" s="27" t="s">
        <v>32</v>
      </c>
    </row>
    <row r="94" spans="1:11" x14ac:dyDescent="0.25">
      <c r="H94" s="25"/>
      <c r="I94" s="25"/>
    </row>
    <row r="95" spans="1:11" x14ac:dyDescent="0.25">
      <c r="F95" s="21"/>
      <c r="H95" s="26"/>
      <c r="I95" s="26"/>
    </row>
    <row r="96" spans="1:11" x14ac:dyDescent="0.25">
      <c r="E96" s="1"/>
      <c r="H96" s="26"/>
      <c r="I96" s="26"/>
    </row>
    <row r="97" spans="8:9" x14ac:dyDescent="0.25">
      <c r="H97" s="25"/>
      <c r="I97" s="25"/>
    </row>
  </sheetData>
  <pageMargins left="0" right="0" top="0.25" bottom="0.25" header="0.3" footer="0.3"/>
  <pageSetup scale="96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7"/>
  <sheetViews>
    <sheetView workbookViewId="0">
      <selection activeCell="N51" sqref="N51"/>
    </sheetView>
  </sheetViews>
  <sheetFormatPr defaultColWidth="8.7109375" defaultRowHeight="15" x14ac:dyDescent="0.25"/>
  <cols>
    <col min="1" max="1" width="10.140625" style="14" customWidth="1"/>
    <col min="2" max="2" width="12.42578125" style="2" bestFit="1" customWidth="1"/>
    <col min="3" max="3" width="11.42578125" style="2" bestFit="1" customWidth="1"/>
    <col min="4" max="4" width="12.42578125" style="2" bestFit="1" customWidth="1"/>
    <col min="5" max="6" width="11.42578125" style="2" bestFit="1" customWidth="1"/>
    <col min="7" max="7" width="9.7109375" style="2" bestFit="1" customWidth="1"/>
    <col min="8" max="8" width="14" style="4" bestFit="1" customWidth="1"/>
    <col min="9" max="9" width="3" style="4" bestFit="1" customWidth="1"/>
    <col min="10" max="10" width="9.85546875" customWidth="1"/>
    <col min="12" max="12" width="8.42578125" bestFit="1" customWidth="1"/>
    <col min="13" max="16" width="8" bestFit="1" customWidth="1"/>
    <col min="17" max="17" width="6" bestFit="1" customWidth="1"/>
    <col min="18" max="18" width="7.140625" bestFit="1" customWidth="1"/>
    <col min="19" max="19" width="6.140625" bestFit="1" customWidth="1"/>
    <col min="20" max="20" width="9" bestFit="1" customWidth="1"/>
    <col min="21" max="21" width="6.140625" bestFit="1" customWidth="1"/>
  </cols>
  <sheetData>
    <row r="1" spans="1:18" x14ac:dyDescent="0.25">
      <c r="A1" s="3" t="s">
        <v>1</v>
      </c>
    </row>
    <row r="2" spans="1:18" x14ac:dyDescent="0.25">
      <c r="A2" s="3" t="s">
        <v>2</v>
      </c>
    </row>
    <row r="3" spans="1:18" x14ac:dyDescent="0.25">
      <c r="A3" s="3" t="s">
        <v>10</v>
      </c>
    </row>
    <row r="4" spans="1:18" x14ac:dyDescent="0.25">
      <c r="A4" s="3"/>
    </row>
    <row r="6" spans="1:18" s="9" customFormat="1" x14ac:dyDescent="0.25">
      <c r="A6" s="7"/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0</v>
      </c>
      <c r="I6" s="37"/>
    </row>
    <row r="7" spans="1:18" s="12" customFormat="1" x14ac:dyDescent="0.25">
      <c r="A7" s="8">
        <v>1</v>
      </c>
      <c r="B7" s="10">
        <f>+SY19Current!B8</f>
        <v>35</v>
      </c>
      <c r="C7" s="10">
        <f>+SY19Current!C8</f>
        <v>4</v>
      </c>
      <c r="D7" s="10">
        <f>+SY19Current!D8</f>
        <v>17</v>
      </c>
      <c r="E7" s="10">
        <f>+SY19Current!E8</f>
        <v>2</v>
      </c>
      <c r="F7" s="10">
        <f>+SY19Current!F8</f>
        <v>0</v>
      </c>
      <c r="G7" s="10">
        <f>+SY19Current!G8</f>
        <v>1</v>
      </c>
      <c r="H7" s="11">
        <f>SUM(B7:G7)</f>
        <v>59</v>
      </c>
      <c r="I7" s="40"/>
    </row>
    <row r="8" spans="1:18" x14ac:dyDescent="0.25">
      <c r="A8" s="8">
        <v>2</v>
      </c>
      <c r="B8" s="10">
        <f>+SY19Current!B9</f>
        <v>17</v>
      </c>
      <c r="C8" s="10">
        <f>+SY19Current!C9</f>
        <v>2</v>
      </c>
      <c r="D8" s="10">
        <f>+SY19Current!D9</f>
        <v>13</v>
      </c>
      <c r="E8" s="10">
        <f>+SY19Current!E9</f>
        <v>2</v>
      </c>
      <c r="F8" s="10">
        <f>+SY19Current!F9</f>
        <v>0</v>
      </c>
      <c r="G8" s="10">
        <f>+SY19Current!G9</f>
        <v>1</v>
      </c>
      <c r="H8" s="11">
        <f t="shared" ref="H8:H21" si="0">SUM(B8:G8)</f>
        <v>35</v>
      </c>
      <c r="I8" s="40"/>
    </row>
    <row r="9" spans="1:18" x14ac:dyDescent="0.25">
      <c r="A9" s="8">
        <v>3</v>
      </c>
      <c r="B9" s="10">
        <f>+SY19Current!B10</f>
        <v>49</v>
      </c>
      <c r="C9" s="10">
        <f>+SY19Current!C10</f>
        <v>10</v>
      </c>
      <c r="D9" s="10">
        <f>+SY19Current!D10</f>
        <v>70.5</v>
      </c>
      <c r="E9" s="10">
        <f>+SY19Current!E10</f>
        <v>3</v>
      </c>
      <c r="F9" s="10">
        <f>+SY19Current!F10</f>
        <v>2</v>
      </c>
      <c r="G9" s="10">
        <f>+SY19Current!G10</f>
        <v>0</v>
      </c>
      <c r="H9" s="11">
        <f t="shared" si="0"/>
        <v>134.5</v>
      </c>
      <c r="I9" s="40"/>
    </row>
    <row r="10" spans="1:18" x14ac:dyDescent="0.25">
      <c r="A10" s="8">
        <v>4</v>
      </c>
      <c r="B10" s="10">
        <f>+SY19Current!B11</f>
        <v>17</v>
      </c>
      <c r="C10" s="10">
        <f>+SY19Current!C11</f>
        <v>1</v>
      </c>
      <c r="D10" s="10">
        <f>+SY19Current!D11</f>
        <v>18</v>
      </c>
      <c r="E10" s="10">
        <f>+SY19Current!E11</f>
        <v>0</v>
      </c>
      <c r="F10" s="10">
        <f>+SY19Current!F11</f>
        <v>0</v>
      </c>
      <c r="G10" s="10">
        <f>+SY19Current!G11</f>
        <v>0</v>
      </c>
      <c r="H10" s="11">
        <f t="shared" si="0"/>
        <v>36</v>
      </c>
      <c r="I10" s="40"/>
    </row>
    <row r="11" spans="1:18" x14ac:dyDescent="0.25">
      <c r="A11" s="8">
        <v>5</v>
      </c>
      <c r="B11" s="10">
        <f>+SY19Current!B12</f>
        <v>8</v>
      </c>
      <c r="C11" s="10">
        <f>+SY19Current!C12</f>
        <v>2</v>
      </c>
      <c r="D11" s="10">
        <f>+SY19Current!D12</f>
        <v>22</v>
      </c>
      <c r="E11" s="10">
        <f>+SY19Current!E12</f>
        <v>4</v>
      </c>
      <c r="F11" s="10">
        <f>+SY19Current!F12</f>
        <v>0</v>
      </c>
      <c r="G11" s="10">
        <f>+SY19Current!G12</f>
        <v>0</v>
      </c>
      <c r="H11" s="11">
        <f t="shared" si="0"/>
        <v>36</v>
      </c>
      <c r="I11" s="40"/>
    </row>
    <row r="12" spans="1:18" x14ac:dyDescent="0.25">
      <c r="A12" s="8">
        <v>6</v>
      </c>
      <c r="B12" s="10">
        <f>+SY19Current!B13</f>
        <v>13</v>
      </c>
      <c r="C12" s="10">
        <f>+SY19Current!C13</f>
        <v>3</v>
      </c>
      <c r="D12" s="10">
        <f>+SY19Current!D13</f>
        <v>13</v>
      </c>
      <c r="E12" s="10">
        <f>+SY19Current!E13</f>
        <v>3</v>
      </c>
      <c r="F12" s="10">
        <f>+SY19Current!F13</f>
        <v>0</v>
      </c>
      <c r="G12" s="10">
        <f>+SY19Current!G13</f>
        <v>0</v>
      </c>
      <c r="H12" s="11">
        <f t="shared" si="0"/>
        <v>32</v>
      </c>
      <c r="I12" s="40"/>
    </row>
    <row r="13" spans="1:18" x14ac:dyDescent="0.25">
      <c r="A13" s="8">
        <v>7</v>
      </c>
      <c r="B13" s="10">
        <f>+SY19Current!B14</f>
        <v>9</v>
      </c>
      <c r="C13" s="10">
        <f>+SY19Current!C14</f>
        <v>1</v>
      </c>
      <c r="D13" s="10">
        <f>+SY19Current!D14</f>
        <v>20</v>
      </c>
      <c r="E13" s="10">
        <f>+SY19Current!E14</f>
        <v>2</v>
      </c>
      <c r="F13" s="10">
        <f>+SY19Current!F14</f>
        <v>0</v>
      </c>
      <c r="G13" s="10">
        <f>+SY19Current!G14</f>
        <v>0</v>
      </c>
      <c r="H13" s="11">
        <f t="shared" si="0"/>
        <v>32</v>
      </c>
      <c r="I13" s="40"/>
    </row>
    <row r="14" spans="1:18" x14ac:dyDescent="0.25">
      <c r="A14" s="8">
        <v>8</v>
      </c>
      <c r="B14" s="10">
        <f>+SY19Current!B15</f>
        <v>14.5</v>
      </c>
      <c r="C14" s="10">
        <f>+SY19Current!C15</f>
        <v>0</v>
      </c>
      <c r="D14" s="10">
        <f>+SY19Current!D15</f>
        <v>27</v>
      </c>
      <c r="E14" s="10">
        <f>+SY19Current!E15</f>
        <v>5.8</v>
      </c>
      <c r="F14" s="10">
        <f>+SY19Current!F15</f>
        <v>0</v>
      </c>
      <c r="G14" s="10">
        <f>+SY19Current!G15</f>
        <v>0</v>
      </c>
      <c r="H14" s="11">
        <f t="shared" si="0"/>
        <v>47.3</v>
      </c>
      <c r="I14" s="40"/>
    </row>
    <row r="15" spans="1:18" x14ac:dyDescent="0.25">
      <c r="A15" s="8">
        <v>9</v>
      </c>
      <c r="B15" s="10">
        <f>+SY19Current!B16</f>
        <v>11</v>
      </c>
      <c r="C15" s="10">
        <f>+SY19Current!C16</f>
        <v>1</v>
      </c>
      <c r="D15" s="10">
        <f>+SY19Current!D16</f>
        <v>19</v>
      </c>
      <c r="E15" s="10">
        <f>+SY19Current!E16</f>
        <v>5</v>
      </c>
      <c r="F15" s="10">
        <f>+SY19Current!F16</f>
        <v>0</v>
      </c>
      <c r="G15" s="10">
        <f>+SY19Current!G16</f>
        <v>0</v>
      </c>
      <c r="H15" s="11">
        <f t="shared" si="0"/>
        <v>36</v>
      </c>
      <c r="I15" s="40"/>
    </row>
    <row r="16" spans="1:18" x14ac:dyDescent="0.25">
      <c r="A16" s="8">
        <v>10</v>
      </c>
      <c r="B16" s="10">
        <f>+SY19Current!B17</f>
        <v>15</v>
      </c>
      <c r="C16" s="10">
        <f>+SY19Current!C17</f>
        <v>3</v>
      </c>
      <c r="D16" s="10">
        <f>+SY19Current!D17</f>
        <v>28</v>
      </c>
      <c r="E16" s="10">
        <f>+SY19Current!E17</f>
        <v>1</v>
      </c>
      <c r="F16" s="10">
        <f>+SY19Current!F17</f>
        <v>2</v>
      </c>
      <c r="G16" s="10">
        <f>+SY19Current!G17</f>
        <v>0</v>
      </c>
      <c r="H16" s="11">
        <f t="shared" si="0"/>
        <v>49</v>
      </c>
      <c r="I16" s="40"/>
      <c r="R16" s="57" t="s">
        <v>46</v>
      </c>
    </row>
    <row r="17" spans="1:18" x14ac:dyDescent="0.25">
      <c r="A17" s="8">
        <v>11</v>
      </c>
      <c r="B17" s="10">
        <f>+SY19Current!B18</f>
        <v>13</v>
      </c>
      <c r="C17" s="10">
        <f>+SY19Current!C18</f>
        <v>6</v>
      </c>
      <c r="D17" s="10">
        <f>+SY19Current!D18</f>
        <v>46</v>
      </c>
      <c r="E17" s="10">
        <f>+SY19Current!E18</f>
        <v>5</v>
      </c>
      <c r="F17" s="10">
        <f>+SY19Current!F18</f>
        <v>2</v>
      </c>
      <c r="G17" s="10">
        <f>+SY19Current!G18</f>
        <v>3</v>
      </c>
      <c r="H17" s="11">
        <f t="shared" si="0"/>
        <v>75</v>
      </c>
      <c r="I17" s="40"/>
      <c r="R17" s="57" t="s">
        <v>44</v>
      </c>
    </row>
    <row r="18" spans="1:18" x14ac:dyDescent="0.25">
      <c r="A18" s="8">
        <v>12</v>
      </c>
      <c r="B18" s="10">
        <f>+SY19Current!B19</f>
        <v>10</v>
      </c>
      <c r="C18" s="10">
        <f>+SY19Current!C19</f>
        <v>2</v>
      </c>
      <c r="D18" s="10">
        <f>+SY19Current!D19</f>
        <v>29</v>
      </c>
      <c r="E18" s="10">
        <f>+SY19Current!E19</f>
        <v>5</v>
      </c>
      <c r="F18" s="10">
        <f>+SY19Current!F19</f>
        <v>0</v>
      </c>
      <c r="G18" s="10">
        <f>+SY19Current!G19</f>
        <v>1</v>
      </c>
      <c r="H18" s="11">
        <f t="shared" si="0"/>
        <v>47</v>
      </c>
      <c r="I18" s="40"/>
      <c r="R18" s="57" t="s">
        <v>45</v>
      </c>
    </row>
    <row r="19" spans="1:18" x14ac:dyDescent="0.25">
      <c r="A19" s="8">
        <v>13</v>
      </c>
      <c r="B19" s="10">
        <f>+SY19Current!B20</f>
        <v>23</v>
      </c>
      <c r="C19" s="10">
        <f>+SY19Current!C20</f>
        <v>2</v>
      </c>
      <c r="D19" s="10">
        <f>+SY19Current!D20</f>
        <v>26</v>
      </c>
      <c r="E19" s="10">
        <f>+SY19Current!E20</f>
        <v>4</v>
      </c>
      <c r="F19" s="10">
        <f>+SY19Current!F20</f>
        <v>0</v>
      </c>
      <c r="G19" s="10">
        <f>+SY19Current!G20</f>
        <v>0</v>
      </c>
      <c r="H19" s="11">
        <f t="shared" si="0"/>
        <v>55</v>
      </c>
      <c r="I19" s="40"/>
      <c r="R19" s="57" t="s">
        <v>47</v>
      </c>
    </row>
    <row r="20" spans="1:18" x14ac:dyDescent="0.25">
      <c r="A20" s="8">
        <v>14</v>
      </c>
      <c r="B20" s="10">
        <f>+SY19Current!B21</f>
        <v>15</v>
      </c>
      <c r="C20" s="10">
        <f>+SY19Current!C21</f>
        <v>1</v>
      </c>
      <c r="D20" s="10">
        <f>+SY19Current!D21</f>
        <v>36</v>
      </c>
      <c r="E20" s="10">
        <f>+SY19Current!E21</f>
        <v>6</v>
      </c>
      <c r="F20" s="10">
        <f>+SY19Current!F21</f>
        <v>2</v>
      </c>
      <c r="G20" s="10">
        <f>+SY19Current!G21</f>
        <v>0</v>
      </c>
      <c r="H20" s="8">
        <f t="shared" si="0"/>
        <v>60</v>
      </c>
      <c r="I20" s="37"/>
    </row>
    <row r="21" spans="1:18" x14ac:dyDescent="0.25">
      <c r="A21" s="29">
        <v>15</v>
      </c>
      <c r="B21" s="10">
        <f>+SY19Current!B22</f>
        <v>168</v>
      </c>
      <c r="C21" s="10">
        <f>+SY19Current!C22</f>
        <v>23</v>
      </c>
      <c r="D21" s="10">
        <f>+SY19Current!D22</f>
        <v>185.6</v>
      </c>
      <c r="E21" s="10">
        <f>+SY19Current!E22</f>
        <v>58.4</v>
      </c>
      <c r="F21" s="10">
        <f>+SY19Current!F22</f>
        <v>16.600000000000001</v>
      </c>
      <c r="G21" s="10">
        <f>+SY19Current!G22</f>
        <v>5</v>
      </c>
      <c r="H21" s="29">
        <f t="shared" si="0"/>
        <v>456.6</v>
      </c>
      <c r="I21" s="37"/>
      <c r="K21" s="50">
        <v>36</v>
      </c>
      <c r="L21" s="50">
        <v>4</v>
      </c>
      <c r="M21" s="50">
        <v>50.6</v>
      </c>
      <c r="N21" s="50">
        <v>20.399999999999999</v>
      </c>
      <c r="O21" s="50">
        <v>4.5999999999999996</v>
      </c>
      <c r="P21" s="50">
        <v>2</v>
      </c>
      <c r="Q21">
        <f>SUM(K21:P21)</f>
        <v>117.6</v>
      </c>
      <c r="R21" s="57">
        <v>15</v>
      </c>
    </row>
    <row r="22" spans="1:18" s="12" customFormat="1" x14ac:dyDescent="0.25">
      <c r="A22" s="8">
        <v>16</v>
      </c>
      <c r="B22" s="10"/>
      <c r="C22" s="10"/>
      <c r="D22" s="10"/>
      <c r="E22" s="10"/>
      <c r="F22" s="10"/>
      <c r="G22" s="10"/>
      <c r="H22" s="10">
        <v>0</v>
      </c>
      <c r="I22" s="40"/>
      <c r="K22" s="51">
        <v>12</v>
      </c>
      <c r="L22" s="51">
        <v>1</v>
      </c>
      <c r="M22" s="51">
        <v>17</v>
      </c>
      <c r="N22" s="51">
        <v>2</v>
      </c>
      <c r="O22" s="51">
        <v>0</v>
      </c>
      <c r="P22" s="51">
        <v>0</v>
      </c>
      <c r="Q22">
        <f t="shared" ref="Q22:Q30" si="1">SUM(K22:P22)</f>
        <v>32</v>
      </c>
      <c r="R22" s="14">
        <v>16</v>
      </c>
    </row>
    <row r="23" spans="1:18" x14ac:dyDescent="0.25">
      <c r="A23" s="8">
        <v>17</v>
      </c>
      <c r="B23" s="10"/>
      <c r="C23" s="10"/>
      <c r="D23" s="10"/>
      <c r="E23" s="10"/>
      <c r="F23" s="10"/>
      <c r="G23" s="10"/>
      <c r="H23" s="10">
        <v>0</v>
      </c>
      <c r="I23" s="40"/>
      <c r="K23" s="51">
        <v>22</v>
      </c>
      <c r="L23" s="51">
        <v>5</v>
      </c>
      <c r="M23" s="51">
        <v>30</v>
      </c>
      <c r="N23" s="51">
        <v>10</v>
      </c>
      <c r="O23" s="51">
        <v>1</v>
      </c>
      <c r="P23" s="51">
        <v>0</v>
      </c>
      <c r="Q23" s="58">
        <f t="shared" si="1"/>
        <v>68</v>
      </c>
      <c r="R23" s="56">
        <v>17</v>
      </c>
    </row>
    <row r="24" spans="1:18" x14ac:dyDescent="0.25">
      <c r="A24" s="8">
        <v>18</v>
      </c>
      <c r="B24" s="10"/>
      <c r="C24" s="10"/>
      <c r="D24" s="10"/>
      <c r="E24" s="10"/>
      <c r="F24" s="10"/>
      <c r="G24" s="10"/>
      <c r="H24" s="10">
        <v>0</v>
      </c>
      <c r="I24" s="40"/>
      <c r="K24" s="51">
        <v>14</v>
      </c>
      <c r="L24" s="51">
        <v>3</v>
      </c>
      <c r="M24" s="51">
        <v>15</v>
      </c>
      <c r="N24" s="51">
        <v>9</v>
      </c>
      <c r="O24" s="51">
        <v>1</v>
      </c>
      <c r="P24" s="51">
        <v>0</v>
      </c>
      <c r="Q24" s="58">
        <f t="shared" si="1"/>
        <v>42</v>
      </c>
      <c r="R24" s="56">
        <v>18</v>
      </c>
    </row>
    <row r="25" spans="1:18" x14ac:dyDescent="0.25">
      <c r="A25" s="8">
        <v>19</v>
      </c>
      <c r="B25" s="10"/>
      <c r="C25" s="10"/>
      <c r="D25" s="10"/>
      <c r="E25" s="10"/>
      <c r="F25" s="10"/>
      <c r="G25" s="10"/>
      <c r="H25" s="10">
        <v>0</v>
      </c>
      <c r="I25" s="40"/>
      <c r="K25" s="51">
        <v>12</v>
      </c>
      <c r="L25" s="51">
        <v>0</v>
      </c>
      <c r="M25" s="51">
        <v>11</v>
      </c>
      <c r="N25" s="51">
        <v>0</v>
      </c>
      <c r="O25" s="51">
        <v>0</v>
      </c>
      <c r="P25" s="52">
        <v>0</v>
      </c>
      <c r="Q25" s="58">
        <f t="shared" si="1"/>
        <v>23</v>
      </c>
      <c r="R25" s="56">
        <v>19</v>
      </c>
    </row>
    <row r="26" spans="1:18" x14ac:dyDescent="0.25">
      <c r="A26" s="8">
        <v>20</v>
      </c>
      <c r="B26" s="10"/>
      <c r="C26" s="10"/>
      <c r="D26" s="10"/>
      <c r="E26" s="10"/>
      <c r="F26" s="10"/>
      <c r="G26" s="10"/>
      <c r="H26" s="10">
        <v>0</v>
      </c>
      <c r="I26" s="40"/>
      <c r="K26" s="51">
        <v>11</v>
      </c>
      <c r="L26" s="51">
        <v>4</v>
      </c>
      <c r="M26" s="51">
        <v>9</v>
      </c>
      <c r="N26" s="51">
        <v>0</v>
      </c>
      <c r="O26" s="51">
        <v>0</v>
      </c>
      <c r="P26" s="51">
        <v>0</v>
      </c>
      <c r="Q26">
        <f t="shared" si="1"/>
        <v>24</v>
      </c>
      <c r="R26" s="56">
        <v>20</v>
      </c>
    </row>
    <row r="27" spans="1:18" x14ac:dyDescent="0.25">
      <c r="A27" s="8">
        <v>21</v>
      </c>
      <c r="B27" s="10"/>
      <c r="C27" s="10"/>
      <c r="D27" s="10"/>
      <c r="E27" s="10"/>
      <c r="F27" s="10"/>
      <c r="G27" s="10"/>
      <c r="H27" s="10">
        <v>0</v>
      </c>
      <c r="I27" s="40"/>
      <c r="K27" s="51">
        <v>3</v>
      </c>
      <c r="L27" s="51">
        <v>2</v>
      </c>
      <c r="M27" s="51">
        <v>11</v>
      </c>
      <c r="N27" s="51">
        <v>4</v>
      </c>
      <c r="O27" s="51">
        <v>3</v>
      </c>
      <c r="P27" s="51">
        <v>0</v>
      </c>
      <c r="Q27">
        <f t="shared" si="1"/>
        <v>23</v>
      </c>
      <c r="R27" s="56">
        <v>21</v>
      </c>
    </row>
    <row r="28" spans="1:18" x14ac:dyDescent="0.25">
      <c r="A28" s="8">
        <v>22</v>
      </c>
      <c r="B28" s="10"/>
      <c r="C28" s="10"/>
      <c r="D28" s="10"/>
      <c r="E28" s="10"/>
      <c r="F28" s="10"/>
      <c r="G28" s="10"/>
      <c r="H28" s="10">
        <v>0</v>
      </c>
      <c r="I28" s="40"/>
      <c r="K28" s="51">
        <v>4</v>
      </c>
      <c r="L28" s="51">
        <v>1</v>
      </c>
      <c r="M28" s="51">
        <v>7</v>
      </c>
      <c r="N28" s="51">
        <v>1</v>
      </c>
      <c r="O28" s="51">
        <v>0</v>
      </c>
      <c r="P28" s="51">
        <v>0</v>
      </c>
      <c r="Q28">
        <f t="shared" si="1"/>
        <v>13</v>
      </c>
      <c r="R28" s="56">
        <v>22</v>
      </c>
    </row>
    <row r="29" spans="1:18" x14ac:dyDescent="0.25">
      <c r="A29" s="8">
        <v>23</v>
      </c>
      <c r="B29" s="10"/>
      <c r="C29" s="10"/>
      <c r="D29" s="10"/>
      <c r="E29" s="10"/>
      <c r="F29" s="10"/>
      <c r="G29" s="10"/>
      <c r="H29" s="10">
        <v>0</v>
      </c>
      <c r="I29" s="40"/>
      <c r="K29" s="51">
        <v>5</v>
      </c>
      <c r="L29" s="51">
        <v>1</v>
      </c>
      <c r="M29" s="51">
        <v>2</v>
      </c>
      <c r="N29" s="51">
        <v>2</v>
      </c>
      <c r="O29" s="51">
        <v>1</v>
      </c>
      <c r="P29" s="51">
        <v>0</v>
      </c>
      <c r="Q29">
        <f t="shared" si="1"/>
        <v>11</v>
      </c>
      <c r="R29" s="56">
        <v>23</v>
      </c>
    </row>
    <row r="30" spans="1:18" x14ac:dyDescent="0.25">
      <c r="A30" s="8">
        <v>24</v>
      </c>
      <c r="B30" s="10"/>
      <c r="C30" s="10"/>
      <c r="D30" s="10"/>
      <c r="E30" s="10"/>
      <c r="F30" s="10"/>
      <c r="G30" s="10"/>
      <c r="H30" s="10">
        <v>0</v>
      </c>
      <c r="I30" s="40"/>
      <c r="K30" s="52">
        <v>49</v>
      </c>
      <c r="L30" s="52">
        <v>2</v>
      </c>
      <c r="M30" s="52">
        <v>33</v>
      </c>
      <c r="N30" s="52">
        <v>10</v>
      </c>
      <c r="O30" s="52">
        <v>6</v>
      </c>
      <c r="P30" s="52">
        <v>3</v>
      </c>
      <c r="Q30">
        <f t="shared" si="1"/>
        <v>103</v>
      </c>
      <c r="R30" s="57" t="s">
        <v>43</v>
      </c>
    </row>
    <row r="31" spans="1:18" s="12" customFormat="1" ht="12.75" x14ac:dyDescent="0.2">
      <c r="A31" s="14" t="s">
        <v>9</v>
      </c>
      <c r="B31" s="14">
        <f>SUM(B7:B30)</f>
        <v>417.5</v>
      </c>
      <c r="C31" s="14">
        <f t="shared" ref="C31:H31" si="2">SUM(C7:C30)</f>
        <v>61</v>
      </c>
      <c r="D31" s="14">
        <f t="shared" si="2"/>
        <v>570.1</v>
      </c>
      <c r="E31" s="14">
        <f t="shared" si="2"/>
        <v>106.19999999999999</v>
      </c>
      <c r="F31" s="14">
        <f t="shared" si="2"/>
        <v>24.6</v>
      </c>
      <c r="G31" s="14">
        <f t="shared" si="2"/>
        <v>11</v>
      </c>
      <c r="H31" s="14">
        <f t="shared" si="2"/>
        <v>1190.4000000000001</v>
      </c>
      <c r="I31" s="14"/>
      <c r="K31" s="77">
        <f>SUM(K21:K30)</f>
        <v>168</v>
      </c>
      <c r="L31" s="77">
        <f t="shared" ref="L31:P31" si="3">SUM(L21:L30)</f>
        <v>23</v>
      </c>
      <c r="M31" s="77">
        <f t="shared" si="3"/>
        <v>185.6</v>
      </c>
      <c r="N31" s="77">
        <f t="shared" si="3"/>
        <v>58.4</v>
      </c>
      <c r="O31" s="77">
        <f t="shared" si="3"/>
        <v>16.600000000000001</v>
      </c>
      <c r="P31" s="77">
        <f t="shared" si="3"/>
        <v>5</v>
      </c>
      <c r="Q31" s="12">
        <f>SUM(Q21:Q30)</f>
        <v>456.6</v>
      </c>
    </row>
    <row r="33" spans="1:28" x14ac:dyDescent="0.25">
      <c r="A33" s="6" t="s">
        <v>28</v>
      </c>
      <c r="I33"/>
    </row>
    <row r="34" spans="1:28" x14ac:dyDescent="0.25">
      <c r="I34"/>
      <c r="X34" t="s">
        <v>92</v>
      </c>
    </row>
    <row r="35" spans="1:28" s="32" customFormat="1" x14ac:dyDescent="0.25">
      <c r="A35" s="35"/>
      <c r="B35" s="36" t="s">
        <v>3</v>
      </c>
      <c r="C35" s="36" t="s">
        <v>4</v>
      </c>
      <c r="D35" s="36" t="s">
        <v>5</v>
      </c>
      <c r="E35" s="36" t="s">
        <v>6</v>
      </c>
      <c r="F35" s="36" t="s">
        <v>7</v>
      </c>
      <c r="G35" s="36" t="s">
        <v>8</v>
      </c>
      <c r="H35" s="31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 s="36" t="s">
        <v>4</v>
      </c>
      <c r="Y35" s="36" t="s">
        <v>5</v>
      </c>
      <c r="Z35" s="36" t="s">
        <v>6</v>
      </c>
      <c r="AA35" s="36" t="s">
        <v>7</v>
      </c>
      <c r="AB35" s="36" t="s">
        <v>8</v>
      </c>
    </row>
    <row r="36" spans="1:28" s="32" customFormat="1" x14ac:dyDescent="0.25">
      <c r="A36" s="29">
        <v>1</v>
      </c>
      <c r="B36" s="30">
        <f>+SY19Current!B28</f>
        <v>37250</v>
      </c>
      <c r="C36" s="30">
        <f>+SY19Current!C28</f>
        <v>40230</v>
      </c>
      <c r="D36" s="30">
        <f>+SY19Current!D28</f>
        <v>41720.000000000007</v>
      </c>
      <c r="E36" s="30">
        <f>+SY19Current!E28</f>
        <v>44700</v>
      </c>
      <c r="F36" s="30">
        <f>+SY19Current!F28</f>
        <v>45445</v>
      </c>
      <c r="G36" s="30">
        <f>+SY19Current!G28</f>
        <v>46563</v>
      </c>
      <c r="H36" s="31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 s="38">
        <f>+C36-B36</f>
        <v>2980</v>
      </c>
      <c r="Y36" s="38">
        <f t="shared" ref="Y36:AB53" si="4">+D36-C36</f>
        <v>1490.0000000000073</v>
      </c>
      <c r="Z36" s="38">
        <f t="shared" si="4"/>
        <v>2979.9999999999927</v>
      </c>
      <c r="AA36" s="38">
        <f t="shared" si="4"/>
        <v>745</v>
      </c>
      <c r="AB36" s="38">
        <f t="shared" si="4"/>
        <v>1118</v>
      </c>
    </row>
    <row r="37" spans="1:28" s="32" customFormat="1" x14ac:dyDescent="0.25">
      <c r="A37" s="29">
        <v>2</v>
      </c>
      <c r="B37" s="30">
        <f>+SY19Current!B29</f>
        <v>39485</v>
      </c>
      <c r="C37" s="30">
        <f>+SY19Current!C29</f>
        <v>42465</v>
      </c>
      <c r="D37" s="30">
        <f>+SY19Current!D29</f>
        <v>43955</v>
      </c>
      <c r="E37" s="30">
        <f>+SY19Current!E29</f>
        <v>46935</v>
      </c>
      <c r="F37" s="30">
        <f>+SY19Current!F29</f>
        <v>47680</v>
      </c>
      <c r="G37" s="30">
        <f>+SY19Current!G29</f>
        <v>48798</v>
      </c>
      <c r="H37" s="31"/>
      <c r="I37"/>
      <c r="J37" s="42">
        <f>+B37-B36</f>
        <v>2235</v>
      </c>
      <c r="K37" s="42">
        <f t="shared" ref="K37:O53" si="5">+C37-C36</f>
        <v>2235</v>
      </c>
      <c r="L37" s="42">
        <f t="shared" si="5"/>
        <v>2234.9999999999927</v>
      </c>
      <c r="M37" s="42">
        <f t="shared" si="5"/>
        <v>2235</v>
      </c>
      <c r="N37" s="42">
        <f t="shared" si="5"/>
        <v>2235</v>
      </c>
      <c r="O37" s="42">
        <f t="shared" si="5"/>
        <v>2235</v>
      </c>
      <c r="P37"/>
      <c r="Q37" s="39">
        <f>+J37/B36</f>
        <v>0.06</v>
      </c>
      <c r="R37" s="39">
        <f t="shared" ref="R37:V53" si="6">+K37/C36</f>
        <v>5.5555555555555552E-2</v>
      </c>
      <c r="S37" s="39">
        <f t="shared" si="6"/>
        <v>5.3571428571428388E-2</v>
      </c>
      <c r="T37" s="39">
        <f t="shared" si="6"/>
        <v>0.05</v>
      </c>
      <c r="U37" s="39">
        <f t="shared" si="6"/>
        <v>4.9180327868852458E-2</v>
      </c>
      <c r="V37" s="39">
        <f t="shared" si="6"/>
        <v>4.7999484569293219E-2</v>
      </c>
      <c r="W37"/>
      <c r="X37" s="38">
        <f t="shared" ref="X37:X53" si="7">+C37-B37</f>
        <v>2980</v>
      </c>
      <c r="Y37" s="38">
        <f t="shared" si="4"/>
        <v>1490</v>
      </c>
      <c r="Z37" s="38">
        <f t="shared" si="4"/>
        <v>2980</v>
      </c>
      <c r="AA37" s="38">
        <f t="shared" si="4"/>
        <v>745</v>
      </c>
      <c r="AB37" s="38">
        <f t="shared" si="4"/>
        <v>1118</v>
      </c>
    </row>
    <row r="38" spans="1:28" s="32" customFormat="1" x14ac:dyDescent="0.25">
      <c r="A38" s="29">
        <v>3</v>
      </c>
      <c r="B38" s="30">
        <f>+SY19Current!B30</f>
        <v>41720.000000000007</v>
      </c>
      <c r="C38" s="30">
        <f>+SY19Current!C30</f>
        <v>44700</v>
      </c>
      <c r="D38" s="30">
        <f>+SY19Current!D30</f>
        <v>46190</v>
      </c>
      <c r="E38" s="30">
        <f>+SY19Current!E30</f>
        <v>49170</v>
      </c>
      <c r="F38" s="30">
        <f>+SY19Current!F30</f>
        <v>49915</v>
      </c>
      <c r="G38" s="30">
        <f>+SY19Current!G30</f>
        <v>51033</v>
      </c>
      <c r="H38" s="31"/>
      <c r="I38"/>
      <c r="J38" s="42">
        <f t="shared" ref="J38:J53" si="8">+B38-B37</f>
        <v>2235.0000000000073</v>
      </c>
      <c r="K38" s="42">
        <f t="shared" si="5"/>
        <v>2235</v>
      </c>
      <c r="L38" s="42">
        <f t="shared" si="5"/>
        <v>2235</v>
      </c>
      <c r="M38" s="42">
        <f t="shared" si="5"/>
        <v>2235</v>
      </c>
      <c r="N38" s="42">
        <f t="shared" si="5"/>
        <v>2235</v>
      </c>
      <c r="O38" s="42">
        <f t="shared" si="5"/>
        <v>2235</v>
      </c>
      <c r="P38"/>
      <c r="Q38" s="39">
        <f t="shared" ref="Q38:Q53" si="9">+J38/B37</f>
        <v>5.6603773584905842E-2</v>
      </c>
      <c r="R38" s="39">
        <f t="shared" si="6"/>
        <v>5.2631578947368418E-2</v>
      </c>
      <c r="S38" s="39">
        <f t="shared" si="6"/>
        <v>5.0847457627118647E-2</v>
      </c>
      <c r="T38" s="39">
        <f t="shared" si="6"/>
        <v>4.7619047619047616E-2</v>
      </c>
      <c r="U38" s="39">
        <f t="shared" si="6"/>
        <v>4.6875E-2</v>
      </c>
      <c r="V38" s="39">
        <f t="shared" si="6"/>
        <v>4.5801057420386079E-2</v>
      </c>
      <c r="W38"/>
      <c r="X38" s="38">
        <f t="shared" si="7"/>
        <v>2979.9999999999927</v>
      </c>
      <c r="Y38" s="38">
        <f t="shared" si="4"/>
        <v>1490</v>
      </c>
      <c r="Z38" s="38">
        <f t="shared" si="4"/>
        <v>2980</v>
      </c>
      <c r="AA38" s="38">
        <f t="shared" si="4"/>
        <v>745</v>
      </c>
      <c r="AB38" s="38">
        <f t="shared" si="4"/>
        <v>1118</v>
      </c>
    </row>
    <row r="39" spans="1:28" s="32" customFormat="1" x14ac:dyDescent="0.25">
      <c r="A39" s="29">
        <v>4</v>
      </c>
      <c r="B39" s="30">
        <f>+SY19Current!B31</f>
        <v>43955</v>
      </c>
      <c r="C39" s="30">
        <f>+SY19Current!C31</f>
        <v>46935</v>
      </c>
      <c r="D39" s="30">
        <f>+SY19Current!D31</f>
        <v>48425</v>
      </c>
      <c r="E39" s="30">
        <f>+SY19Current!E31</f>
        <v>51404.999999999993</v>
      </c>
      <c r="F39" s="30">
        <f>+SY19Current!F31</f>
        <v>52150</v>
      </c>
      <c r="G39" s="30">
        <f>+SY19Current!G31</f>
        <v>53268</v>
      </c>
      <c r="H39" s="31"/>
      <c r="I39"/>
      <c r="J39" s="42">
        <f t="shared" si="8"/>
        <v>2234.9999999999927</v>
      </c>
      <c r="K39" s="42">
        <f t="shared" si="5"/>
        <v>2235</v>
      </c>
      <c r="L39" s="42">
        <f t="shared" si="5"/>
        <v>2235</v>
      </c>
      <c r="M39" s="42">
        <f t="shared" si="5"/>
        <v>2234.9999999999927</v>
      </c>
      <c r="N39" s="42">
        <f t="shared" si="5"/>
        <v>2235</v>
      </c>
      <c r="O39" s="42">
        <f t="shared" si="5"/>
        <v>2235</v>
      </c>
      <c r="P39"/>
      <c r="Q39" s="39">
        <f t="shared" si="9"/>
        <v>5.3571428571428388E-2</v>
      </c>
      <c r="R39" s="39">
        <f t="shared" si="6"/>
        <v>0.05</v>
      </c>
      <c r="S39" s="39">
        <f t="shared" si="6"/>
        <v>4.8387096774193547E-2</v>
      </c>
      <c r="T39" s="39">
        <f t="shared" si="6"/>
        <v>4.5454545454545303E-2</v>
      </c>
      <c r="U39" s="39">
        <f t="shared" si="6"/>
        <v>4.4776119402985072E-2</v>
      </c>
      <c r="V39" s="39">
        <f t="shared" si="6"/>
        <v>4.3795191346775612E-2</v>
      </c>
      <c r="W39"/>
      <c r="X39" s="38">
        <f t="shared" si="7"/>
        <v>2980</v>
      </c>
      <c r="Y39" s="38">
        <f t="shared" si="4"/>
        <v>1490</v>
      </c>
      <c r="Z39" s="38">
        <f t="shared" si="4"/>
        <v>2979.9999999999927</v>
      </c>
      <c r="AA39" s="38">
        <f t="shared" si="4"/>
        <v>745.00000000000728</v>
      </c>
      <c r="AB39" s="38">
        <f t="shared" si="4"/>
        <v>1118</v>
      </c>
    </row>
    <row r="40" spans="1:28" s="32" customFormat="1" x14ac:dyDescent="0.25">
      <c r="A40" s="29">
        <v>5</v>
      </c>
      <c r="B40" s="30">
        <f>+SY19Current!B32</f>
        <v>46190</v>
      </c>
      <c r="C40" s="30">
        <f>+SY19Current!C32</f>
        <v>49170</v>
      </c>
      <c r="D40" s="30">
        <f>+SY19Current!D32</f>
        <v>50660</v>
      </c>
      <c r="E40" s="30">
        <f>+SY19Current!E32</f>
        <v>53640</v>
      </c>
      <c r="F40" s="30">
        <f>+SY19Current!F32</f>
        <v>54385</v>
      </c>
      <c r="G40" s="30">
        <f>+SY19Current!G32</f>
        <v>55503</v>
      </c>
      <c r="H40" s="31"/>
      <c r="I40"/>
      <c r="J40" s="42">
        <f t="shared" si="8"/>
        <v>2235</v>
      </c>
      <c r="K40" s="42">
        <f t="shared" si="5"/>
        <v>2235</v>
      </c>
      <c r="L40" s="42">
        <f t="shared" si="5"/>
        <v>2235</v>
      </c>
      <c r="M40" s="42">
        <f t="shared" si="5"/>
        <v>2235.0000000000073</v>
      </c>
      <c r="N40" s="42">
        <f t="shared" si="5"/>
        <v>2235</v>
      </c>
      <c r="O40" s="42">
        <f t="shared" si="5"/>
        <v>2235</v>
      </c>
      <c r="P40"/>
      <c r="Q40" s="39">
        <f t="shared" si="9"/>
        <v>5.0847457627118647E-2</v>
      </c>
      <c r="R40" s="39">
        <f t="shared" si="6"/>
        <v>4.7619047619047616E-2</v>
      </c>
      <c r="S40" s="39">
        <f t="shared" si="6"/>
        <v>4.6153846153846156E-2</v>
      </c>
      <c r="T40" s="39">
        <f t="shared" si="6"/>
        <v>4.3478260869565362E-2</v>
      </c>
      <c r="U40" s="39">
        <f t="shared" si="6"/>
        <v>4.2857142857142858E-2</v>
      </c>
      <c r="V40" s="39">
        <f t="shared" si="6"/>
        <v>4.1957648118945708E-2</v>
      </c>
      <c r="W40"/>
      <c r="X40" s="38">
        <f t="shared" si="7"/>
        <v>2980</v>
      </c>
      <c r="Y40" s="38">
        <f t="shared" si="4"/>
        <v>1490</v>
      </c>
      <c r="Z40" s="38">
        <f t="shared" si="4"/>
        <v>2980</v>
      </c>
      <c r="AA40" s="38">
        <f t="shared" si="4"/>
        <v>745</v>
      </c>
      <c r="AB40" s="38">
        <f t="shared" si="4"/>
        <v>1118</v>
      </c>
    </row>
    <row r="41" spans="1:28" s="32" customFormat="1" x14ac:dyDescent="0.25">
      <c r="A41" s="29">
        <v>6</v>
      </c>
      <c r="B41" s="30">
        <f>+SY19Current!B33</f>
        <v>48425</v>
      </c>
      <c r="C41" s="30">
        <f>+SY19Current!C33</f>
        <v>51404.999999999993</v>
      </c>
      <c r="D41" s="30">
        <f>+SY19Current!D33</f>
        <v>52895</v>
      </c>
      <c r="E41" s="30">
        <f>+SY19Current!E33</f>
        <v>55875</v>
      </c>
      <c r="F41" s="30">
        <f>+SY19Current!F33</f>
        <v>56620</v>
      </c>
      <c r="G41" s="30">
        <f>+SY19Current!G33</f>
        <v>57738</v>
      </c>
      <c r="H41" s="31"/>
      <c r="I41"/>
      <c r="J41" s="42">
        <f t="shared" si="8"/>
        <v>2235</v>
      </c>
      <c r="K41" s="42">
        <f t="shared" si="5"/>
        <v>2234.9999999999927</v>
      </c>
      <c r="L41" s="42">
        <f t="shared" si="5"/>
        <v>2235</v>
      </c>
      <c r="M41" s="42">
        <f t="shared" si="5"/>
        <v>2235</v>
      </c>
      <c r="N41" s="42">
        <f t="shared" si="5"/>
        <v>2235</v>
      </c>
      <c r="O41" s="42">
        <f t="shared" si="5"/>
        <v>2235</v>
      </c>
      <c r="P41"/>
      <c r="Q41" s="39">
        <f t="shared" si="9"/>
        <v>4.8387096774193547E-2</v>
      </c>
      <c r="R41" s="39">
        <f t="shared" si="6"/>
        <v>4.5454545454545303E-2</v>
      </c>
      <c r="S41" s="39">
        <f t="shared" si="6"/>
        <v>4.4117647058823532E-2</v>
      </c>
      <c r="T41" s="39">
        <f t="shared" si="6"/>
        <v>4.1666666666666664E-2</v>
      </c>
      <c r="U41" s="39">
        <f t="shared" si="6"/>
        <v>4.1095890410958902E-2</v>
      </c>
      <c r="V41" s="39">
        <f t="shared" si="6"/>
        <v>4.0268093616561265E-2</v>
      </c>
      <c r="W41"/>
      <c r="X41" s="38">
        <f t="shared" si="7"/>
        <v>2979.9999999999927</v>
      </c>
      <c r="Y41" s="38">
        <f t="shared" si="4"/>
        <v>1490.0000000000073</v>
      </c>
      <c r="Z41" s="38">
        <f t="shared" si="4"/>
        <v>2980</v>
      </c>
      <c r="AA41" s="38">
        <f t="shared" si="4"/>
        <v>745</v>
      </c>
      <c r="AB41" s="38">
        <f t="shared" si="4"/>
        <v>1118</v>
      </c>
    </row>
    <row r="42" spans="1:28" s="32" customFormat="1" x14ac:dyDescent="0.25">
      <c r="A42" s="29">
        <v>7</v>
      </c>
      <c r="B42" s="30">
        <f>+SY19Current!B34</f>
        <v>50660</v>
      </c>
      <c r="C42" s="30">
        <f>+SY19Current!C34</f>
        <v>53640</v>
      </c>
      <c r="D42" s="30">
        <f>+SY19Current!D34</f>
        <v>55130</v>
      </c>
      <c r="E42" s="30">
        <f>+SY19Current!E34</f>
        <v>58110</v>
      </c>
      <c r="F42" s="30">
        <f>+SY19Current!F34</f>
        <v>58855</v>
      </c>
      <c r="G42" s="30">
        <f>+SY19Current!G34</f>
        <v>59973</v>
      </c>
      <c r="H42" s="31"/>
      <c r="I42"/>
      <c r="J42" s="42">
        <f t="shared" si="8"/>
        <v>2235</v>
      </c>
      <c r="K42" s="42">
        <f t="shared" si="5"/>
        <v>2235.0000000000073</v>
      </c>
      <c r="L42" s="42">
        <f t="shared" si="5"/>
        <v>2235</v>
      </c>
      <c r="M42" s="42">
        <f t="shared" si="5"/>
        <v>2235</v>
      </c>
      <c r="N42" s="42">
        <f t="shared" si="5"/>
        <v>2235</v>
      </c>
      <c r="O42" s="42">
        <f t="shared" si="5"/>
        <v>2235</v>
      </c>
      <c r="P42"/>
      <c r="Q42" s="39">
        <f t="shared" si="9"/>
        <v>4.6153846153846156E-2</v>
      </c>
      <c r="R42" s="39">
        <f t="shared" si="6"/>
        <v>4.3478260869565362E-2</v>
      </c>
      <c r="S42" s="39">
        <f t="shared" si="6"/>
        <v>4.2253521126760563E-2</v>
      </c>
      <c r="T42" s="39">
        <f t="shared" si="6"/>
        <v>0.04</v>
      </c>
      <c r="U42" s="39">
        <f t="shared" si="6"/>
        <v>3.9473684210526314E-2</v>
      </c>
      <c r="V42" s="39">
        <f t="shared" si="6"/>
        <v>3.8709342200976826E-2</v>
      </c>
      <c r="W42"/>
      <c r="X42" s="38">
        <f t="shared" si="7"/>
        <v>2980</v>
      </c>
      <c r="Y42" s="38">
        <f t="shared" si="4"/>
        <v>1490</v>
      </c>
      <c r="Z42" s="38">
        <f t="shared" si="4"/>
        <v>2980</v>
      </c>
      <c r="AA42" s="38">
        <f t="shared" si="4"/>
        <v>745</v>
      </c>
      <c r="AB42" s="38">
        <f t="shared" si="4"/>
        <v>1118</v>
      </c>
    </row>
    <row r="43" spans="1:28" s="32" customFormat="1" x14ac:dyDescent="0.25">
      <c r="A43" s="29">
        <v>8</v>
      </c>
      <c r="B43" s="30">
        <f>+SY19Current!B35</f>
        <v>52895</v>
      </c>
      <c r="C43" s="30">
        <f>+SY19Current!C35</f>
        <v>55875</v>
      </c>
      <c r="D43" s="30">
        <f>+SY19Current!D35</f>
        <v>57365</v>
      </c>
      <c r="E43" s="30">
        <f>+SY19Current!E35</f>
        <v>60345.000000000007</v>
      </c>
      <c r="F43" s="30">
        <f>+SY19Current!F35</f>
        <v>61090</v>
      </c>
      <c r="G43" s="30">
        <f>+SY19Current!G35</f>
        <v>62208</v>
      </c>
      <c r="H43" s="31"/>
      <c r="I43"/>
      <c r="J43" s="42">
        <f t="shared" si="8"/>
        <v>2235</v>
      </c>
      <c r="K43" s="42">
        <f t="shared" si="5"/>
        <v>2235</v>
      </c>
      <c r="L43" s="42">
        <f t="shared" si="5"/>
        <v>2235</v>
      </c>
      <c r="M43" s="42">
        <f t="shared" si="5"/>
        <v>2235.0000000000073</v>
      </c>
      <c r="N43" s="42">
        <f t="shared" si="5"/>
        <v>2235</v>
      </c>
      <c r="O43" s="42">
        <f t="shared" si="5"/>
        <v>2235</v>
      </c>
      <c r="P43"/>
      <c r="Q43" s="39">
        <f t="shared" si="9"/>
        <v>4.4117647058823532E-2</v>
      </c>
      <c r="R43" s="39">
        <f t="shared" si="6"/>
        <v>4.1666666666666664E-2</v>
      </c>
      <c r="S43" s="39">
        <f t="shared" si="6"/>
        <v>4.0540540540540543E-2</v>
      </c>
      <c r="T43" s="39">
        <f t="shared" si="6"/>
        <v>3.8461538461538589E-2</v>
      </c>
      <c r="U43" s="39">
        <f t="shared" si="6"/>
        <v>3.7974683544303799E-2</v>
      </c>
      <c r="V43" s="39">
        <f t="shared" si="6"/>
        <v>3.7266770046520938E-2</v>
      </c>
      <c r="W43"/>
      <c r="X43" s="38">
        <f t="shared" si="7"/>
        <v>2980</v>
      </c>
      <c r="Y43" s="38">
        <f t="shared" si="4"/>
        <v>1490</v>
      </c>
      <c r="Z43" s="38">
        <f t="shared" si="4"/>
        <v>2980.0000000000073</v>
      </c>
      <c r="AA43" s="38">
        <f t="shared" si="4"/>
        <v>744.99999999999272</v>
      </c>
      <c r="AB43" s="38">
        <f t="shared" si="4"/>
        <v>1118</v>
      </c>
    </row>
    <row r="44" spans="1:28" s="32" customFormat="1" x14ac:dyDescent="0.25">
      <c r="A44" s="29">
        <v>9</v>
      </c>
      <c r="B44" s="30">
        <f>+SY19Current!B36</f>
        <v>55130</v>
      </c>
      <c r="C44" s="30">
        <f>+SY19Current!C36</f>
        <v>58110</v>
      </c>
      <c r="D44" s="30">
        <f>+SY19Current!D36</f>
        <v>59600</v>
      </c>
      <c r="E44" s="30">
        <f>+SY19Current!E36</f>
        <v>62580</v>
      </c>
      <c r="F44" s="30">
        <f>+SY19Current!F36</f>
        <v>63325</v>
      </c>
      <c r="G44" s="30">
        <f>+SY19Current!G36</f>
        <v>64443</v>
      </c>
      <c r="H44" s="31"/>
      <c r="I44"/>
      <c r="J44" s="42">
        <f t="shared" si="8"/>
        <v>2235</v>
      </c>
      <c r="K44" s="42">
        <f t="shared" si="5"/>
        <v>2235</v>
      </c>
      <c r="L44" s="42">
        <f t="shared" si="5"/>
        <v>2235</v>
      </c>
      <c r="M44" s="42">
        <f t="shared" si="5"/>
        <v>2234.9999999999927</v>
      </c>
      <c r="N44" s="42">
        <f t="shared" si="5"/>
        <v>2235</v>
      </c>
      <c r="O44" s="42">
        <f t="shared" si="5"/>
        <v>2235</v>
      </c>
      <c r="P44"/>
      <c r="Q44" s="39">
        <f t="shared" si="9"/>
        <v>4.2253521126760563E-2</v>
      </c>
      <c r="R44" s="39">
        <f t="shared" si="6"/>
        <v>0.04</v>
      </c>
      <c r="S44" s="39">
        <f t="shared" si="6"/>
        <v>3.896103896103896E-2</v>
      </c>
      <c r="T44" s="39">
        <f t="shared" si="6"/>
        <v>3.703703703703691E-2</v>
      </c>
      <c r="U44" s="39">
        <f t="shared" si="6"/>
        <v>3.6585365853658534E-2</v>
      </c>
      <c r="V44" s="39">
        <f t="shared" si="6"/>
        <v>3.5927854938271608E-2</v>
      </c>
      <c r="W44"/>
      <c r="X44" s="38">
        <f t="shared" si="7"/>
        <v>2980</v>
      </c>
      <c r="Y44" s="38">
        <f t="shared" si="4"/>
        <v>1490</v>
      </c>
      <c r="Z44" s="38">
        <f t="shared" si="4"/>
        <v>2980</v>
      </c>
      <c r="AA44" s="38">
        <f t="shared" si="4"/>
        <v>745</v>
      </c>
      <c r="AB44" s="38">
        <f t="shared" si="4"/>
        <v>1118</v>
      </c>
    </row>
    <row r="45" spans="1:28" s="32" customFormat="1" x14ac:dyDescent="0.25">
      <c r="A45" s="29">
        <v>10</v>
      </c>
      <c r="B45" s="30">
        <f>+SY19Current!B37</f>
        <v>57365</v>
      </c>
      <c r="C45" s="30">
        <f>+SY19Current!C37</f>
        <v>60345.000000000007</v>
      </c>
      <c r="D45" s="30">
        <f>+SY19Current!D37</f>
        <v>61835</v>
      </c>
      <c r="E45" s="30">
        <f>+SY19Current!E37</f>
        <v>64815</v>
      </c>
      <c r="F45" s="30">
        <f>+SY19Current!F37</f>
        <v>65560</v>
      </c>
      <c r="G45" s="30">
        <f>+SY19Current!G37</f>
        <v>66678</v>
      </c>
      <c r="H45" s="31"/>
      <c r="I45"/>
      <c r="J45" s="42">
        <f t="shared" si="8"/>
        <v>2235</v>
      </c>
      <c r="K45" s="42">
        <f t="shared" si="5"/>
        <v>2235.0000000000073</v>
      </c>
      <c r="L45" s="42">
        <f t="shared" si="5"/>
        <v>2235</v>
      </c>
      <c r="M45" s="42">
        <f t="shared" si="5"/>
        <v>2235</v>
      </c>
      <c r="N45" s="42">
        <f t="shared" si="5"/>
        <v>2235</v>
      </c>
      <c r="O45" s="42">
        <f t="shared" si="5"/>
        <v>2235</v>
      </c>
      <c r="P45"/>
      <c r="Q45" s="39">
        <f t="shared" si="9"/>
        <v>4.0540540540540543E-2</v>
      </c>
      <c r="R45" s="39">
        <f t="shared" si="6"/>
        <v>3.8461538461538589E-2</v>
      </c>
      <c r="S45" s="39">
        <f t="shared" si="6"/>
        <v>3.7499999999999999E-2</v>
      </c>
      <c r="T45" s="39">
        <f t="shared" si="6"/>
        <v>3.5714285714285712E-2</v>
      </c>
      <c r="U45" s="39">
        <f t="shared" si="6"/>
        <v>3.5294117647058823E-2</v>
      </c>
      <c r="V45" s="39">
        <f t="shared" si="6"/>
        <v>3.4681811833713515E-2</v>
      </c>
      <c r="W45"/>
      <c r="X45" s="38">
        <f t="shared" si="7"/>
        <v>2980.0000000000073</v>
      </c>
      <c r="Y45" s="38">
        <f t="shared" si="4"/>
        <v>1489.9999999999927</v>
      </c>
      <c r="Z45" s="38">
        <f t="shared" si="4"/>
        <v>2980</v>
      </c>
      <c r="AA45" s="38">
        <f t="shared" si="4"/>
        <v>745</v>
      </c>
      <c r="AB45" s="38">
        <f t="shared" si="4"/>
        <v>1118</v>
      </c>
    </row>
    <row r="46" spans="1:28" s="32" customFormat="1" x14ac:dyDescent="0.25">
      <c r="A46" s="29">
        <v>11</v>
      </c>
      <c r="B46" s="30">
        <f>+SY19Current!B38</f>
        <v>59600</v>
      </c>
      <c r="C46" s="30">
        <f>+SY19Current!C38</f>
        <v>62580</v>
      </c>
      <c r="D46" s="30">
        <f>+SY19Current!D38</f>
        <v>64070</v>
      </c>
      <c r="E46" s="30">
        <f>+SY19Current!E38</f>
        <v>67050</v>
      </c>
      <c r="F46" s="30">
        <f>+SY19Current!F38</f>
        <v>67795</v>
      </c>
      <c r="G46" s="30">
        <f>+SY19Current!G38</f>
        <v>68913</v>
      </c>
      <c r="H46" s="31"/>
      <c r="I46"/>
      <c r="J46" s="42">
        <f t="shared" si="8"/>
        <v>2235</v>
      </c>
      <c r="K46" s="42">
        <f t="shared" si="5"/>
        <v>2234.9999999999927</v>
      </c>
      <c r="L46" s="42">
        <f t="shared" si="5"/>
        <v>2235</v>
      </c>
      <c r="M46" s="42">
        <f t="shared" si="5"/>
        <v>2235</v>
      </c>
      <c r="N46" s="42">
        <f t="shared" si="5"/>
        <v>2235</v>
      </c>
      <c r="O46" s="42">
        <f t="shared" si="5"/>
        <v>2235</v>
      </c>
      <c r="P46"/>
      <c r="Q46" s="39">
        <f t="shared" si="9"/>
        <v>3.896103896103896E-2</v>
      </c>
      <c r="R46" s="39">
        <f t="shared" si="6"/>
        <v>3.703703703703691E-2</v>
      </c>
      <c r="S46" s="39">
        <f t="shared" si="6"/>
        <v>3.614457831325301E-2</v>
      </c>
      <c r="T46" s="39">
        <f t="shared" si="6"/>
        <v>3.4482758620689655E-2</v>
      </c>
      <c r="U46" s="39">
        <f t="shared" si="6"/>
        <v>3.4090909090909088E-2</v>
      </c>
      <c r="V46" s="39">
        <f t="shared" si="6"/>
        <v>3.3519301718707817E-2</v>
      </c>
      <c r="W46"/>
      <c r="X46" s="38">
        <f t="shared" si="7"/>
        <v>2980</v>
      </c>
      <c r="Y46" s="38">
        <f t="shared" si="4"/>
        <v>1490</v>
      </c>
      <c r="Z46" s="38">
        <f t="shared" si="4"/>
        <v>2980</v>
      </c>
      <c r="AA46" s="38">
        <f t="shared" si="4"/>
        <v>745</v>
      </c>
      <c r="AB46" s="38">
        <f t="shared" si="4"/>
        <v>1118</v>
      </c>
    </row>
    <row r="47" spans="1:28" s="32" customFormat="1" x14ac:dyDescent="0.25">
      <c r="A47" s="29">
        <v>12</v>
      </c>
      <c r="B47" s="30">
        <f>+SY19Current!B39</f>
        <v>61835</v>
      </c>
      <c r="C47" s="30">
        <f>+SY19Current!C39</f>
        <v>64815</v>
      </c>
      <c r="D47" s="30">
        <f>+SY19Current!D39</f>
        <v>66305</v>
      </c>
      <c r="E47" s="30">
        <f>+SY19Current!E39</f>
        <v>69285</v>
      </c>
      <c r="F47" s="30">
        <f>+SY19Current!F39</f>
        <v>70030</v>
      </c>
      <c r="G47" s="30">
        <f>+SY19Current!G39</f>
        <v>71148</v>
      </c>
      <c r="H47" s="31"/>
      <c r="I47"/>
      <c r="J47" s="42">
        <f t="shared" si="8"/>
        <v>2235</v>
      </c>
      <c r="K47" s="42">
        <f t="shared" si="5"/>
        <v>2235</v>
      </c>
      <c r="L47" s="42">
        <f t="shared" si="5"/>
        <v>2235</v>
      </c>
      <c r="M47" s="42">
        <f t="shared" si="5"/>
        <v>2235</v>
      </c>
      <c r="N47" s="42">
        <f t="shared" si="5"/>
        <v>2235</v>
      </c>
      <c r="O47" s="42">
        <f t="shared" si="5"/>
        <v>2235</v>
      </c>
      <c r="P47"/>
      <c r="Q47" s="39">
        <f t="shared" si="9"/>
        <v>3.7499999999999999E-2</v>
      </c>
      <c r="R47" s="39">
        <f t="shared" si="6"/>
        <v>3.5714285714285712E-2</v>
      </c>
      <c r="S47" s="39">
        <f t="shared" si="6"/>
        <v>3.4883720930232558E-2</v>
      </c>
      <c r="T47" s="39">
        <f t="shared" si="6"/>
        <v>3.3333333333333333E-2</v>
      </c>
      <c r="U47" s="39">
        <f t="shared" si="6"/>
        <v>3.2967032967032968E-2</v>
      </c>
      <c r="V47" s="39">
        <f t="shared" si="6"/>
        <v>3.2432197118105438E-2</v>
      </c>
      <c r="W47"/>
      <c r="X47" s="38">
        <f t="shared" si="7"/>
        <v>2980</v>
      </c>
      <c r="Y47" s="38">
        <f t="shared" si="4"/>
        <v>1490</v>
      </c>
      <c r="Z47" s="38">
        <f t="shared" si="4"/>
        <v>2980</v>
      </c>
      <c r="AA47" s="38">
        <f t="shared" si="4"/>
        <v>745</v>
      </c>
      <c r="AB47" s="38">
        <f t="shared" si="4"/>
        <v>1118</v>
      </c>
    </row>
    <row r="48" spans="1:28" s="32" customFormat="1" x14ac:dyDescent="0.25">
      <c r="A48" s="29">
        <v>13</v>
      </c>
      <c r="B48" s="30">
        <f>+SY19Current!B40</f>
        <v>64070</v>
      </c>
      <c r="C48" s="30">
        <f>+SY19Current!C40</f>
        <v>67050</v>
      </c>
      <c r="D48" s="30">
        <f>+SY19Current!D40</f>
        <v>68540</v>
      </c>
      <c r="E48" s="30">
        <f>+SY19Current!E40</f>
        <v>71520</v>
      </c>
      <c r="F48" s="30">
        <f>+SY19Current!F40</f>
        <v>72265</v>
      </c>
      <c r="G48" s="30">
        <f>+SY19Current!G40</f>
        <v>73383</v>
      </c>
      <c r="H48" s="31"/>
      <c r="I48"/>
      <c r="J48" s="42">
        <f t="shared" si="8"/>
        <v>2235</v>
      </c>
      <c r="K48" s="42">
        <f t="shared" si="5"/>
        <v>2235</v>
      </c>
      <c r="L48" s="42">
        <f t="shared" si="5"/>
        <v>2235</v>
      </c>
      <c r="M48" s="42">
        <f t="shared" si="5"/>
        <v>2235</v>
      </c>
      <c r="N48" s="42">
        <f t="shared" si="5"/>
        <v>2235</v>
      </c>
      <c r="O48" s="42">
        <f t="shared" si="5"/>
        <v>2235</v>
      </c>
      <c r="P48"/>
      <c r="Q48" s="39">
        <f t="shared" si="9"/>
        <v>3.614457831325301E-2</v>
      </c>
      <c r="R48" s="39">
        <f t="shared" si="6"/>
        <v>3.4482758620689655E-2</v>
      </c>
      <c r="S48" s="39">
        <f t="shared" si="6"/>
        <v>3.3707865168539325E-2</v>
      </c>
      <c r="T48" s="39">
        <f t="shared" si="6"/>
        <v>3.2258064516129031E-2</v>
      </c>
      <c r="U48" s="39">
        <f t="shared" si="6"/>
        <v>3.1914893617021274E-2</v>
      </c>
      <c r="V48" s="39">
        <f t="shared" si="6"/>
        <v>3.1413391803002191E-2</v>
      </c>
      <c r="W48"/>
      <c r="X48" s="38">
        <f t="shared" si="7"/>
        <v>2980</v>
      </c>
      <c r="Y48" s="38">
        <f t="shared" si="4"/>
        <v>1490</v>
      </c>
      <c r="Z48" s="38">
        <f t="shared" si="4"/>
        <v>2980</v>
      </c>
      <c r="AA48" s="38">
        <f t="shared" si="4"/>
        <v>745</v>
      </c>
      <c r="AB48" s="38">
        <f t="shared" si="4"/>
        <v>1118</v>
      </c>
    </row>
    <row r="49" spans="1:28" s="32" customFormat="1" x14ac:dyDescent="0.25">
      <c r="A49" s="29">
        <v>14</v>
      </c>
      <c r="B49" s="30">
        <f>+SY19Current!B41</f>
        <v>66305</v>
      </c>
      <c r="C49" s="30">
        <f>+SY19Current!C41</f>
        <v>69285</v>
      </c>
      <c r="D49" s="30">
        <f>+SY19Current!D41</f>
        <v>70775</v>
      </c>
      <c r="E49" s="30">
        <f>+SY19Current!E41</f>
        <v>73755</v>
      </c>
      <c r="F49" s="30">
        <f>+SY19Current!F41</f>
        <v>74500</v>
      </c>
      <c r="G49" s="30">
        <f>+SY19Current!G41</f>
        <v>75618</v>
      </c>
      <c r="H49" s="31"/>
      <c r="I49"/>
      <c r="J49" s="42">
        <f t="shared" si="8"/>
        <v>2235</v>
      </c>
      <c r="K49" s="42">
        <f t="shared" si="5"/>
        <v>2235</v>
      </c>
      <c r="L49" s="42">
        <f t="shared" si="5"/>
        <v>2235</v>
      </c>
      <c r="M49" s="42">
        <f t="shared" si="5"/>
        <v>2235</v>
      </c>
      <c r="N49" s="42">
        <f t="shared" si="5"/>
        <v>2235</v>
      </c>
      <c r="O49" s="42">
        <f t="shared" si="5"/>
        <v>2235</v>
      </c>
      <c r="P49"/>
      <c r="Q49" s="39">
        <f t="shared" si="9"/>
        <v>3.4883720930232558E-2</v>
      </c>
      <c r="R49" s="39">
        <f t="shared" si="6"/>
        <v>3.3333333333333333E-2</v>
      </c>
      <c r="S49" s="39">
        <f t="shared" si="6"/>
        <v>3.2608695652173912E-2</v>
      </c>
      <c r="T49" s="39">
        <f t="shared" si="6"/>
        <v>3.125E-2</v>
      </c>
      <c r="U49" s="39">
        <f t="shared" si="6"/>
        <v>3.0927835051546393E-2</v>
      </c>
      <c r="V49" s="39">
        <f t="shared" si="6"/>
        <v>3.0456645272065739E-2</v>
      </c>
      <c r="W49"/>
      <c r="X49" s="38">
        <f t="shared" si="7"/>
        <v>2980</v>
      </c>
      <c r="Y49" s="38">
        <f t="shared" si="4"/>
        <v>1490</v>
      </c>
      <c r="Z49" s="38">
        <f t="shared" si="4"/>
        <v>2980</v>
      </c>
      <c r="AA49" s="38">
        <f t="shared" si="4"/>
        <v>745</v>
      </c>
      <c r="AB49" s="38">
        <f t="shared" si="4"/>
        <v>1118</v>
      </c>
    </row>
    <row r="50" spans="1:28" s="32" customFormat="1" x14ac:dyDescent="0.25">
      <c r="A50" s="29">
        <v>15</v>
      </c>
      <c r="B50" s="30">
        <f>+SY19Current!B42</f>
        <v>67423</v>
      </c>
      <c r="C50" s="30">
        <f>+SY19Current!C42</f>
        <v>70403</v>
      </c>
      <c r="D50" s="30">
        <f>+SY19Current!D42</f>
        <v>71893</v>
      </c>
      <c r="E50" s="30">
        <f>+SY19Current!E42</f>
        <v>74873</v>
      </c>
      <c r="F50" s="30">
        <f>+SY19Current!F42</f>
        <v>75618</v>
      </c>
      <c r="G50" s="30">
        <f>+SY19Current!G42</f>
        <v>76735</v>
      </c>
      <c r="H50" s="31"/>
      <c r="I50"/>
      <c r="J50" s="42">
        <f t="shared" si="8"/>
        <v>1118</v>
      </c>
      <c r="K50" s="42">
        <f t="shared" si="5"/>
        <v>1118</v>
      </c>
      <c r="L50" s="42">
        <f t="shared" si="5"/>
        <v>1118</v>
      </c>
      <c r="M50" s="42">
        <f t="shared" si="5"/>
        <v>1118</v>
      </c>
      <c r="N50" s="42">
        <f t="shared" si="5"/>
        <v>1118</v>
      </c>
      <c r="O50" s="42">
        <f t="shared" si="5"/>
        <v>1117</v>
      </c>
      <c r="P50"/>
      <c r="Q50" s="39">
        <f t="shared" si="9"/>
        <v>1.686147349370334E-2</v>
      </c>
      <c r="R50" s="39">
        <f t="shared" si="6"/>
        <v>1.6136248827307499E-2</v>
      </c>
      <c r="S50" s="39">
        <f t="shared" si="6"/>
        <v>1.5796538325679971E-2</v>
      </c>
      <c r="T50" s="39">
        <f t="shared" si="6"/>
        <v>1.5158294352925225E-2</v>
      </c>
      <c r="U50" s="39">
        <f t="shared" si="6"/>
        <v>1.5006711409395973E-2</v>
      </c>
      <c r="V50" s="39">
        <f t="shared" si="6"/>
        <v>1.4771615223888493E-2</v>
      </c>
      <c r="W50"/>
      <c r="X50" s="38">
        <f t="shared" si="7"/>
        <v>2980</v>
      </c>
      <c r="Y50" s="38">
        <f t="shared" si="4"/>
        <v>1490</v>
      </c>
      <c r="Z50" s="38">
        <f t="shared" si="4"/>
        <v>2980</v>
      </c>
      <c r="AA50" s="38">
        <f t="shared" si="4"/>
        <v>745</v>
      </c>
      <c r="AB50" s="38">
        <f t="shared" si="4"/>
        <v>1117</v>
      </c>
    </row>
    <row r="51" spans="1:28" s="32" customFormat="1" x14ac:dyDescent="0.25">
      <c r="A51" s="29">
        <v>16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1"/>
      <c r="I51"/>
      <c r="J51" s="42"/>
      <c r="K51" s="42"/>
      <c r="L51" s="42"/>
      <c r="M51" s="42"/>
      <c r="N51" s="42"/>
      <c r="O51" s="42"/>
      <c r="P51"/>
      <c r="Q51" s="39"/>
      <c r="R51" s="39"/>
      <c r="S51" s="39"/>
      <c r="T51" s="39"/>
      <c r="U51" s="39"/>
      <c r="V51" s="39"/>
      <c r="W51"/>
      <c r="X51" s="38"/>
      <c r="Y51" s="38"/>
      <c r="Z51" s="38"/>
      <c r="AA51" s="38"/>
      <c r="AB51" s="38"/>
    </row>
    <row r="52" spans="1:28" s="32" customFormat="1" x14ac:dyDescent="0.25">
      <c r="A52" s="29">
        <v>17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1"/>
      <c r="I52"/>
      <c r="J52" s="42"/>
      <c r="K52" s="42"/>
      <c r="L52" s="42"/>
      <c r="M52" s="42"/>
      <c r="N52" s="42"/>
      <c r="O52" s="42"/>
      <c r="P52" s="42"/>
      <c r="Q52" s="39"/>
      <c r="R52" s="39"/>
      <c r="S52" s="39"/>
      <c r="T52" s="39"/>
      <c r="U52" s="39"/>
      <c r="V52" s="39"/>
      <c r="W52" s="39"/>
      <c r="X52" s="38"/>
      <c r="Y52" s="38"/>
      <c r="Z52" s="38"/>
      <c r="AA52" s="38"/>
      <c r="AB52" s="38"/>
    </row>
    <row r="53" spans="1:28" s="32" customFormat="1" x14ac:dyDescent="0.25">
      <c r="A53" s="29">
        <v>18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1"/>
      <c r="I53"/>
      <c r="J53" s="42"/>
      <c r="K53" s="42"/>
      <c r="L53" s="42"/>
      <c r="M53" s="42"/>
      <c r="N53" s="42"/>
      <c r="O53" s="42"/>
      <c r="P53" s="42"/>
      <c r="Q53" s="39"/>
      <c r="R53" s="39"/>
      <c r="S53" s="39"/>
      <c r="T53" s="39"/>
      <c r="U53" s="39"/>
      <c r="V53" s="39"/>
      <c r="W53" s="39"/>
      <c r="X53" s="38"/>
      <c r="Y53" s="38"/>
      <c r="Z53" s="38"/>
      <c r="AA53" s="38"/>
      <c r="AB53" s="38"/>
    </row>
    <row r="54" spans="1:28" s="32" customFormat="1" x14ac:dyDescent="0.25">
      <c r="A54" s="29">
        <v>19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1"/>
      <c r="I54"/>
      <c r="J54"/>
      <c r="K54"/>
      <c r="L54" s="42"/>
      <c r="M54" s="43"/>
      <c r="N54" s="42"/>
      <c r="O54" s="43"/>
      <c r="P54" s="42"/>
      <c r="Q54" s="43"/>
      <c r="R54" s="42"/>
      <c r="S54" s="43"/>
      <c r="T54" s="42"/>
      <c r="U54" s="43"/>
      <c r="V54" s="38"/>
      <c r="W54" s="39"/>
    </row>
    <row r="55" spans="1:28" s="32" customFormat="1" x14ac:dyDescent="0.25">
      <c r="A55" s="29">
        <v>20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1"/>
      <c r="I55"/>
      <c r="J55"/>
      <c r="K55"/>
      <c r="L55" s="42"/>
      <c r="M55" s="43"/>
      <c r="N55" s="42"/>
      <c r="O55" s="43"/>
      <c r="P55" s="42"/>
      <c r="Q55" s="43"/>
      <c r="R55" s="42"/>
      <c r="S55" s="43"/>
      <c r="T55" s="42"/>
      <c r="U55" s="43"/>
      <c r="V55" s="38"/>
      <c r="W55" s="39"/>
    </row>
    <row r="56" spans="1:28" s="32" customFormat="1" x14ac:dyDescent="0.25">
      <c r="A56" s="29">
        <v>21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1"/>
      <c r="I56"/>
      <c r="J56"/>
      <c r="K56"/>
      <c r="L56" s="42"/>
      <c r="M56" s="43"/>
      <c r="N56" s="42"/>
      <c r="O56" s="43"/>
      <c r="P56" s="42"/>
      <c r="Q56" s="43"/>
      <c r="R56" s="42"/>
      <c r="S56" s="43"/>
      <c r="T56" s="42"/>
      <c r="U56" s="43"/>
      <c r="V56" s="38"/>
      <c r="W56" s="39"/>
    </row>
    <row r="57" spans="1:28" s="32" customFormat="1" x14ac:dyDescent="0.25">
      <c r="A57" s="29">
        <v>22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1"/>
      <c r="I57"/>
      <c r="J57"/>
      <c r="K57"/>
      <c r="L57" s="42"/>
      <c r="M57" s="43"/>
      <c r="N57" s="42"/>
      <c r="O57" s="43"/>
      <c r="P57" s="42"/>
      <c r="Q57" s="43"/>
      <c r="R57" s="42"/>
      <c r="S57" s="43"/>
      <c r="T57" s="42"/>
      <c r="U57" s="43"/>
      <c r="V57" s="38"/>
      <c r="W57" s="39"/>
    </row>
    <row r="58" spans="1:28" s="32" customFormat="1" x14ac:dyDescent="0.25">
      <c r="A58" s="29">
        <v>23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1"/>
      <c r="I58"/>
      <c r="J58"/>
      <c r="K58"/>
      <c r="L58" s="42"/>
      <c r="M58" s="43"/>
      <c r="N58" s="42"/>
      <c r="O58" s="43"/>
      <c r="P58" s="42"/>
      <c r="Q58" s="43"/>
      <c r="R58" s="42"/>
      <c r="S58" s="43"/>
      <c r="T58" s="42"/>
      <c r="U58" s="43"/>
      <c r="V58" s="38"/>
      <c r="W58" s="39"/>
    </row>
    <row r="59" spans="1:28" s="32" customFormat="1" x14ac:dyDescent="0.25">
      <c r="A59" s="29">
        <v>24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1"/>
      <c r="I59"/>
      <c r="J59"/>
      <c r="K59"/>
      <c r="L59" s="42"/>
      <c r="M59" s="43"/>
      <c r="N59" s="42"/>
      <c r="O59" s="43"/>
      <c r="P59" s="42"/>
      <c r="Q59" s="43"/>
      <c r="R59" s="42"/>
      <c r="S59" s="43"/>
      <c r="T59" s="42"/>
      <c r="U59" s="43"/>
      <c r="V59" s="38"/>
      <c r="W59" s="39"/>
    </row>
    <row r="60" spans="1:28" s="32" customFormat="1" x14ac:dyDescent="0.25">
      <c r="A60" s="14"/>
      <c r="B60" s="14"/>
      <c r="C60" s="14"/>
      <c r="D60" s="14"/>
      <c r="E60" s="14"/>
      <c r="F60" s="14"/>
      <c r="G60" s="14"/>
      <c r="H60" s="14"/>
      <c r="I60"/>
      <c r="J60"/>
      <c r="K60"/>
      <c r="L60" s="42"/>
      <c r="M60" s="43"/>
      <c r="N60" s="42"/>
      <c r="O60" s="43"/>
      <c r="P60" s="42"/>
      <c r="Q60" s="43"/>
      <c r="R60" s="42"/>
      <c r="S60" s="43"/>
      <c r="T60" s="42"/>
      <c r="U60" s="43"/>
      <c r="V60" s="38"/>
      <c r="W60" s="39"/>
    </row>
    <row r="61" spans="1:28" s="32" customFormat="1" x14ac:dyDescent="0.25">
      <c r="A61" s="33"/>
      <c r="B61" s="34"/>
      <c r="C61" s="34"/>
      <c r="D61" s="34"/>
      <c r="E61" s="34"/>
      <c r="F61" s="34"/>
      <c r="G61" s="34"/>
      <c r="H61" s="31"/>
      <c r="I61"/>
      <c r="J61"/>
      <c r="K61"/>
    </row>
    <row r="62" spans="1:28" s="5" customFormat="1" x14ac:dyDescent="0.25">
      <c r="A62" s="6" t="s">
        <v>11</v>
      </c>
      <c r="G62" s="18"/>
    </row>
    <row r="64" spans="1:28" x14ac:dyDescent="0.25">
      <c r="A64" s="15"/>
      <c r="B64" s="16" t="s">
        <v>3</v>
      </c>
      <c r="C64" s="16" t="s">
        <v>4</v>
      </c>
      <c r="D64" s="16" t="s">
        <v>5</v>
      </c>
      <c r="E64" s="16" t="s">
        <v>6</v>
      </c>
      <c r="F64" s="16" t="s">
        <v>7</v>
      </c>
      <c r="G64" s="16" t="s">
        <v>8</v>
      </c>
      <c r="H64" s="16" t="s">
        <v>9</v>
      </c>
      <c r="I64" s="37"/>
    </row>
    <row r="65" spans="1:9" x14ac:dyDescent="0.25">
      <c r="A65" s="8">
        <v>1</v>
      </c>
      <c r="B65" s="17">
        <f t="shared" ref="B65:G80" si="10">+B7*B36</f>
        <v>1303750</v>
      </c>
      <c r="C65" s="17">
        <f t="shared" si="10"/>
        <v>160920</v>
      </c>
      <c r="D65" s="17">
        <f t="shared" si="10"/>
        <v>709240.00000000012</v>
      </c>
      <c r="E65" s="17">
        <f t="shared" si="10"/>
        <v>89400</v>
      </c>
      <c r="F65" s="17">
        <f t="shared" si="10"/>
        <v>0</v>
      </c>
      <c r="G65" s="17">
        <f t="shared" si="10"/>
        <v>46563</v>
      </c>
      <c r="H65" s="19">
        <f>SUM(B65:G65)</f>
        <v>2309873</v>
      </c>
      <c r="I65" s="41"/>
    </row>
    <row r="66" spans="1:9" x14ac:dyDescent="0.25">
      <c r="A66" s="8">
        <v>2</v>
      </c>
      <c r="B66" s="17">
        <f t="shared" si="10"/>
        <v>671245</v>
      </c>
      <c r="C66" s="17">
        <f t="shared" si="10"/>
        <v>84930</v>
      </c>
      <c r="D66" s="17">
        <f t="shared" si="10"/>
        <v>571415</v>
      </c>
      <c r="E66" s="17">
        <f t="shared" si="10"/>
        <v>93870</v>
      </c>
      <c r="F66" s="17">
        <f t="shared" si="10"/>
        <v>0</v>
      </c>
      <c r="G66" s="17">
        <f t="shared" si="10"/>
        <v>48798</v>
      </c>
      <c r="H66" s="19">
        <f t="shared" ref="H66:H88" si="11">SUM(B66:G66)</f>
        <v>1470258</v>
      </c>
      <c r="I66" s="41"/>
    </row>
    <row r="67" spans="1:9" x14ac:dyDescent="0.25">
      <c r="A67" s="8">
        <v>3</v>
      </c>
      <c r="B67" s="17">
        <f t="shared" si="10"/>
        <v>2044280.0000000005</v>
      </c>
      <c r="C67" s="17">
        <f t="shared" si="10"/>
        <v>447000</v>
      </c>
      <c r="D67" s="17">
        <f t="shared" si="10"/>
        <v>3256395</v>
      </c>
      <c r="E67" s="17">
        <f t="shared" si="10"/>
        <v>147510</v>
      </c>
      <c r="F67" s="17">
        <f t="shared" si="10"/>
        <v>99830</v>
      </c>
      <c r="G67" s="17">
        <f t="shared" si="10"/>
        <v>0</v>
      </c>
      <c r="H67" s="19">
        <f t="shared" si="11"/>
        <v>5995015</v>
      </c>
      <c r="I67" s="41"/>
    </row>
    <row r="68" spans="1:9" x14ac:dyDescent="0.25">
      <c r="A68" s="8">
        <v>4</v>
      </c>
      <c r="B68" s="17">
        <f t="shared" si="10"/>
        <v>747235</v>
      </c>
      <c r="C68" s="17">
        <f t="shared" si="10"/>
        <v>46935</v>
      </c>
      <c r="D68" s="17">
        <f t="shared" si="10"/>
        <v>871650</v>
      </c>
      <c r="E68" s="17">
        <f t="shared" si="10"/>
        <v>0</v>
      </c>
      <c r="F68" s="17">
        <f t="shared" si="10"/>
        <v>0</v>
      </c>
      <c r="G68" s="17">
        <f t="shared" si="10"/>
        <v>0</v>
      </c>
      <c r="H68" s="19">
        <f t="shared" si="11"/>
        <v>1665820</v>
      </c>
      <c r="I68" s="41"/>
    </row>
    <row r="69" spans="1:9" x14ac:dyDescent="0.25">
      <c r="A69" s="8">
        <v>5</v>
      </c>
      <c r="B69" s="17">
        <f t="shared" si="10"/>
        <v>369520</v>
      </c>
      <c r="C69" s="17">
        <f t="shared" si="10"/>
        <v>98340</v>
      </c>
      <c r="D69" s="17">
        <f t="shared" si="10"/>
        <v>1114520</v>
      </c>
      <c r="E69" s="17">
        <f t="shared" si="10"/>
        <v>214560</v>
      </c>
      <c r="F69" s="17">
        <f t="shared" si="10"/>
        <v>0</v>
      </c>
      <c r="G69" s="17">
        <f t="shared" si="10"/>
        <v>0</v>
      </c>
      <c r="H69" s="19">
        <f t="shared" si="11"/>
        <v>1796940</v>
      </c>
      <c r="I69" s="41"/>
    </row>
    <row r="70" spans="1:9" x14ac:dyDescent="0.25">
      <c r="A70" s="8">
        <v>6</v>
      </c>
      <c r="B70" s="17">
        <f t="shared" si="10"/>
        <v>629525</v>
      </c>
      <c r="C70" s="17">
        <f t="shared" si="10"/>
        <v>154214.99999999997</v>
      </c>
      <c r="D70" s="17">
        <f t="shared" si="10"/>
        <v>687635</v>
      </c>
      <c r="E70" s="17">
        <f t="shared" si="10"/>
        <v>167625</v>
      </c>
      <c r="F70" s="17">
        <f t="shared" si="10"/>
        <v>0</v>
      </c>
      <c r="G70" s="17">
        <f t="shared" si="10"/>
        <v>0</v>
      </c>
      <c r="H70" s="19">
        <f t="shared" si="11"/>
        <v>1639000</v>
      </c>
      <c r="I70" s="41"/>
    </row>
    <row r="71" spans="1:9" x14ac:dyDescent="0.25">
      <c r="A71" s="8">
        <v>7</v>
      </c>
      <c r="B71" s="17">
        <f t="shared" si="10"/>
        <v>455940</v>
      </c>
      <c r="C71" s="17">
        <f t="shared" si="10"/>
        <v>53640</v>
      </c>
      <c r="D71" s="17">
        <f t="shared" si="10"/>
        <v>1102600</v>
      </c>
      <c r="E71" s="17">
        <f t="shared" si="10"/>
        <v>116220</v>
      </c>
      <c r="F71" s="17">
        <f t="shared" si="10"/>
        <v>0</v>
      </c>
      <c r="G71" s="17">
        <f t="shared" si="10"/>
        <v>0</v>
      </c>
      <c r="H71" s="19">
        <f t="shared" si="11"/>
        <v>1728400</v>
      </c>
      <c r="I71" s="41"/>
    </row>
    <row r="72" spans="1:9" x14ac:dyDescent="0.25">
      <c r="A72" s="8">
        <v>8</v>
      </c>
      <c r="B72" s="17">
        <f t="shared" si="10"/>
        <v>766977.5</v>
      </c>
      <c r="C72" s="17">
        <f t="shared" si="10"/>
        <v>0</v>
      </c>
      <c r="D72" s="17">
        <f t="shared" si="10"/>
        <v>1548855</v>
      </c>
      <c r="E72" s="17">
        <f t="shared" si="10"/>
        <v>350001.00000000006</v>
      </c>
      <c r="F72" s="17">
        <f t="shared" si="10"/>
        <v>0</v>
      </c>
      <c r="G72" s="17">
        <f t="shared" si="10"/>
        <v>0</v>
      </c>
      <c r="H72" s="19">
        <f t="shared" si="11"/>
        <v>2665833.5</v>
      </c>
      <c r="I72" s="41"/>
    </row>
    <row r="73" spans="1:9" x14ac:dyDescent="0.25">
      <c r="A73" s="8">
        <v>9</v>
      </c>
      <c r="B73" s="17">
        <f t="shared" si="10"/>
        <v>606430</v>
      </c>
      <c r="C73" s="17">
        <f t="shared" si="10"/>
        <v>58110</v>
      </c>
      <c r="D73" s="17">
        <f t="shared" si="10"/>
        <v>1132400</v>
      </c>
      <c r="E73" s="17">
        <f t="shared" si="10"/>
        <v>312900</v>
      </c>
      <c r="F73" s="17">
        <f t="shared" si="10"/>
        <v>0</v>
      </c>
      <c r="G73" s="17">
        <f t="shared" si="10"/>
        <v>0</v>
      </c>
      <c r="H73" s="19">
        <f t="shared" si="11"/>
        <v>2109840</v>
      </c>
      <c r="I73" s="41"/>
    </row>
    <row r="74" spans="1:9" x14ac:dyDescent="0.25">
      <c r="A74" s="8">
        <v>10</v>
      </c>
      <c r="B74" s="17">
        <f t="shared" si="10"/>
        <v>860475</v>
      </c>
      <c r="C74" s="17">
        <f t="shared" si="10"/>
        <v>181035.00000000003</v>
      </c>
      <c r="D74" s="17">
        <f t="shared" si="10"/>
        <v>1731380</v>
      </c>
      <c r="E74" s="17">
        <f t="shared" si="10"/>
        <v>64815</v>
      </c>
      <c r="F74" s="17">
        <f t="shared" si="10"/>
        <v>131120</v>
      </c>
      <c r="G74" s="17">
        <f t="shared" si="10"/>
        <v>0</v>
      </c>
      <c r="H74" s="19">
        <f t="shared" si="11"/>
        <v>2968825</v>
      </c>
      <c r="I74" s="41"/>
    </row>
    <row r="75" spans="1:9" x14ac:dyDescent="0.25">
      <c r="A75" s="8">
        <v>11</v>
      </c>
      <c r="B75" s="17">
        <f t="shared" si="10"/>
        <v>774800</v>
      </c>
      <c r="C75" s="17">
        <f t="shared" si="10"/>
        <v>375480</v>
      </c>
      <c r="D75" s="17">
        <f t="shared" si="10"/>
        <v>2947220</v>
      </c>
      <c r="E75" s="17">
        <f t="shared" si="10"/>
        <v>335250</v>
      </c>
      <c r="F75" s="17">
        <f t="shared" si="10"/>
        <v>135590</v>
      </c>
      <c r="G75" s="17">
        <f t="shared" si="10"/>
        <v>206739</v>
      </c>
      <c r="H75" s="19">
        <f t="shared" si="11"/>
        <v>4775079</v>
      </c>
      <c r="I75" s="41"/>
    </row>
    <row r="76" spans="1:9" x14ac:dyDescent="0.25">
      <c r="A76" s="8">
        <v>12</v>
      </c>
      <c r="B76" s="17">
        <f t="shared" si="10"/>
        <v>618350</v>
      </c>
      <c r="C76" s="17">
        <f t="shared" si="10"/>
        <v>129630</v>
      </c>
      <c r="D76" s="17">
        <f t="shared" si="10"/>
        <v>1922845</v>
      </c>
      <c r="E76" s="17">
        <f t="shared" si="10"/>
        <v>346425</v>
      </c>
      <c r="F76" s="17">
        <f t="shared" si="10"/>
        <v>0</v>
      </c>
      <c r="G76" s="17">
        <f t="shared" si="10"/>
        <v>71148</v>
      </c>
      <c r="H76" s="19">
        <f t="shared" si="11"/>
        <v>3088398</v>
      </c>
      <c r="I76" s="41"/>
    </row>
    <row r="77" spans="1:9" x14ac:dyDescent="0.25">
      <c r="A77" s="8">
        <v>13</v>
      </c>
      <c r="B77" s="17">
        <f t="shared" si="10"/>
        <v>1473610</v>
      </c>
      <c r="C77" s="17">
        <f t="shared" si="10"/>
        <v>134100</v>
      </c>
      <c r="D77" s="17">
        <f t="shared" si="10"/>
        <v>1782040</v>
      </c>
      <c r="E77" s="17">
        <f t="shared" si="10"/>
        <v>286080</v>
      </c>
      <c r="F77" s="17">
        <f t="shared" si="10"/>
        <v>0</v>
      </c>
      <c r="G77" s="17">
        <f t="shared" si="10"/>
        <v>0</v>
      </c>
      <c r="H77" s="19">
        <f t="shared" si="11"/>
        <v>3675830</v>
      </c>
      <c r="I77" s="41"/>
    </row>
    <row r="78" spans="1:9" x14ac:dyDescent="0.25">
      <c r="A78" s="8">
        <v>14</v>
      </c>
      <c r="B78" s="17">
        <f t="shared" si="10"/>
        <v>994575</v>
      </c>
      <c r="C78" s="17">
        <f t="shared" si="10"/>
        <v>69285</v>
      </c>
      <c r="D78" s="17">
        <f t="shared" si="10"/>
        <v>2547900</v>
      </c>
      <c r="E78" s="17">
        <f t="shared" si="10"/>
        <v>442530</v>
      </c>
      <c r="F78" s="17">
        <f t="shared" si="10"/>
        <v>149000</v>
      </c>
      <c r="G78" s="17">
        <f t="shared" si="10"/>
        <v>0</v>
      </c>
      <c r="H78" s="19">
        <f t="shared" si="11"/>
        <v>4203290</v>
      </c>
      <c r="I78" s="41"/>
    </row>
    <row r="79" spans="1:9" x14ac:dyDescent="0.25">
      <c r="A79" s="8">
        <v>15</v>
      </c>
      <c r="B79" s="17">
        <f t="shared" si="10"/>
        <v>11327064</v>
      </c>
      <c r="C79" s="17">
        <f t="shared" si="10"/>
        <v>1619269</v>
      </c>
      <c r="D79" s="17">
        <f t="shared" si="10"/>
        <v>13343340.799999999</v>
      </c>
      <c r="E79" s="17">
        <f t="shared" si="10"/>
        <v>4372583.2</v>
      </c>
      <c r="F79" s="17">
        <f t="shared" si="10"/>
        <v>1255258.8</v>
      </c>
      <c r="G79" s="17">
        <f t="shared" si="10"/>
        <v>383675</v>
      </c>
      <c r="H79" s="19">
        <f t="shared" si="11"/>
        <v>32301190.799999997</v>
      </c>
      <c r="I79" s="41"/>
    </row>
    <row r="80" spans="1:9" x14ac:dyDescent="0.25">
      <c r="A80" s="8">
        <v>16</v>
      </c>
      <c r="B80" s="17">
        <f t="shared" si="10"/>
        <v>0</v>
      </c>
      <c r="C80" s="17">
        <f t="shared" si="10"/>
        <v>0</v>
      </c>
      <c r="D80" s="17">
        <f t="shared" si="10"/>
        <v>0</v>
      </c>
      <c r="E80" s="17">
        <f t="shared" si="10"/>
        <v>0</v>
      </c>
      <c r="F80" s="17">
        <f t="shared" si="10"/>
        <v>0</v>
      </c>
      <c r="G80" s="17">
        <f t="shared" si="10"/>
        <v>0</v>
      </c>
      <c r="H80" s="19">
        <f t="shared" si="11"/>
        <v>0</v>
      </c>
      <c r="I80" s="41"/>
    </row>
    <row r="81" spans="1:11" x14ac:dyDescent="0.25">
      <c r="A81" s="8">
        <v>17</v>
      </c>
      <c r="B81" s="17">
        <f t="shared" ref="B81:G88" si="12">+B23*B52</f>
        <v>0</v>
      </c>
      <c r="C81" s="17">
        <f t="shared" si="12"/>
        <v>0</v>
      </c>
      <c r="D81" s="17">
        <f t="shared" si="12"/>
        <v>0</v>
      </c>
      <c r="E81" s="17">
        <f t="shared" si="12"/>
        <v>0</v>
      </c>
      <c r="F81" s="17">
        <f t="shared" si="12"/>
        <v>0</v>
      </c>
      <c r="G81" s="17">
        <f t="shared" si="12"/>
        <v>0</v>
      </c>
      <c r="H81" s="19">
        <f t="shared" si="11"/>
        <v>0</v>
      </c>
      <c r="I81" s="41"/>
    </row>
    <row r="82" spans="1:11" x14ac:dyDescent="0.25">
      <c r="A82" s="8">
        <v>18</v>
      </c>
      <c r="B82" s="17">
        <f t="shared" si="12"/>
        <v>0</v>
      </c>
      <c r="C82" s="17">
        <f t="shared" si="12"/>
        <v>0</v>
      </c>
      <c r="D82" s="17">
        <f t="shared" si="12"/>
        <v>0</v>
      </c>
      <c r="E82" s="17">
        <f t="shared" si="12"/>
        <v>0</v>
      </c>
      <c r="F82" s="17">
        <f t="shared" si="12"/>
        <v>0</v>
      </c>
      <c r="G82" s="17">
        <f t="shared" si="12"/>
        <v>0</v>
      </c>
      <c r="H82" s="19">
        <f t="shared" si="11"/>
        <v>0</v>
      </c>
      <c r="I82" s="41"/>
    </row>
    <row r="83" spans="1:11" x14ac:dyDescent="0.25">
      <c r="A83" s="8">
        <v>19</v>
      </c>
      <c r="B83" s="17">
        <f t="shared" si="12"/>
        <v>0</v>
      </c>
      <c r="C83" s="17">
        <f t="shared" si="12"/>
        <v>0</v>
      </c>
      <c r="D83" s="17">
        <f t="shared" si="12"/>
        <v>0</v>
      </c>
      <c r="E83" s="17">
        <f t="shared" si="12"/>
        <v>0</v>
      </c>
      <c r="F83" s="17">
        <f t="shared" si="12"/>
        <v>0</v>
      </c>
      <c r="G83" s="17">
        <f t="shared" si="12"/>
        <v>0</v>
      </c>
      <c r="H83" s="19">
        <f t="shared" si="11"/>
        <v>0</v>
      </c>
      <c r="I83" s="41"/>
    </row>
    <row r="84" spans="1:11" x14ac:dyDescent="0.25">
      <c r="A84" s="8">
        <v>20</v>
      </c>
      <c r="B84" s="17">
        <f t="shared" si="12"/>
        <v>0</v>
      </c>
      <c r="C84" s="17">
        <f t="shared" si="12"/>
        <v>0</v>
      </c>
      <c r="D84" s="17">
        <f t="shared" si="12"/>
        <v>0</v>
      </c>
      <c r="E84" s="17">
        <f t="shared" si="12"/>
        <v>0</v>
      </c>
      <c r="F84" s="17">
        <f t="shared" si="12"/>
        <v>0</v>
      </c>
      <c r="G84" s="17">
        <f t="shared" si="12"/>
        <v>0</v>
      </c>
      <c r="H84" s="19">
        <f t="shared" si="11"/>
        <v>0</v>
      </c>
      <c r="I84" s="41"/>
    </row>
    <row r="85" spans="1:11" x14ac:dyDescent="0.25">
      <c r="A85" s="8">
        <v>21</v>
      </c>
      <c r="B85" s="17">
        <f t="shared" si="12"/>
        <v>0</v>
      </c>
      <c r="C85" s="17">
        <f t="shared" si="12"/>
        <v>0</v>
      </c>
      <c r="D85" s="17">
        <f t="shared" si="12"/>
        <v>0</v>
      </c>
      <c r="E85" s="17">
        <f t="shared" si="12"/>
        <v>0</v>
      </c>
      <c r="F85" s="17">
        <f t="shared" si="12"/>
        <v>0</v>
      </c>
      <c r="G85" s="17">
        <f t="shared" si="12"/>
        <v>0</v>
      </c>
      <c r="H85" s="19">
        <f t="shared" si="11"/>
        <v>0</v>
      </c>
      <c r="I85" s="41"/>
    </row>
    <row r="86" spans="1:11" x14ac:dyDescent="0.25">
      <c r="A86" s="8">
        <v>22</v>
      </c>
      <c r="B86" s="17">
        <f t="shared" si="12"/>
        <v>0</v>
      </c>
      <c r="C86" s="17">
        <f t="shared" si="12"/>
        <v>0</v>
      </c>
      <c r="D86" s="17">
        <f t="shared" si="12"/>
        <v>0</v>
      </c>
      <c r="E86" s="17">
        <f t="shared" si="12"/>
        <v>0</v>
      </c>
      <c r="F86" s="17">
        <f t="shared" si="12"/>
        <v>0</v>
      </c>
      <c r="G86" s="17">
        <f t="shared" si="12"/>
        <v>0</v>
      </c>
      <c r="H86" s="19">
        <f t="shared" si="11"/>
        <v>0</v>
      </c>
      <c r="I86" s="41"/>
    </row>
    <row r="87" spans="1:11" x14ac:dyDescent="0.25">
      <c r="A87" s="8">
        <v>23</v>
      </c>
      <c r="B87" s="17">
        <f t="shared" si="12"/>
        <v>0</v>
      </c>
      <c r="C87" s="17">
        <f t="shared" si="12"/>
        <v>0</v>
      </c>
      <c r="D87" s="17">
        <f t="shared" si="12"/>
        <v>0</v>
      </c>
      <c r="E87" s="17">
        <f t="shared" si="12"/>
        <v>0</v>
      </c>
      <c r="F87" s="17">
        <f t="shared" si="12"/>
        <v>0</v>
      </c>
      <c r="G87" s="17">
        <f t="shared" si="12"/>
        <v>0</v>
      </c>
      <c r="H87" s="19">
        <f t="shared" si="11"/>
        <v>0</v>
      </c>
      <c r="I87" s="41"/>
    </row>
    <row r="88" spans="1:11" x14ac:dyDescent="0.25">
      <c r="A88" s="8">
        <v>24</v>
      </c>
      <c r="B88" s="17">
        <f t="shared" si="12"/>
        <v>0</v>
      </c>
      <c r="C88" s="17">
        <f t="shared" si="12"/>
        <v>0</v>
      </c>
      <c r="D88" s="17">
        <f t="shared" si="12"/>
        <v>0</v>
      </c>
      <c r="E88" s="17">
        <f t="shared" si="12"/>
        <v>0</v>
      </c>
      <c r="F88" s="17">
        <f t="shared" si="12"/>
        <v>0</v>
      </c>
      <c r="G88" s="17">
        <f t="shared" si="12"/>
        <v>0</v>
      </c>
      <c r="H88" s="19">
        <f t="shared" si="11"/>
        <v>0</v>
      </c>
      <c r="I88" s="41"/>
    </row>
    <row r="89" spans="1:11" x14ac:dyDescent="0.25">
      <c r="A89" s="14" t="s">
        <v>9</v>
      </c>
      <c r="B89" s="20">
        <f>SUM(B65:B88)</f>
        <v>23643776.5</v>
      </c>
      <c r="C89" s="20">
        <f t="shared" ref="C89:H89" si="13">SUM(C65:C88)</f>
        <v>3612889</v>
      </c>
      <c r="D89" s="20">
        <f t="shared" si="13"/>
        <v>35269435.799999997</v>
      </c>
      <c r="E89" s="20">
        <f t="shared" si="13"/>
        <v>7339769.2000000002</v>
      </c>
      <c r="F89" s="20">
        <f t="shared" si="13"/>
        <v>1770798.8</v>
      </c>
      <c r="G89" s="20">
        <f t="shared" si="13"/>
        <v>756923</v>
      </c>
      <c r="H89" s="20">
        <f t="shared" si="13"/>
        <v>72393592.299999997</v>
      </c>
      <c r="I89" s="20"/>
      <c r="J89" s="27" t="s">
        <v>12</v>
      </c>
    </row>
    <row r="90" spans="1:11" x14ac:dyDescent="0.25">
      <c r="F90" s="21"/>
      <c r="H90" s="22">
        <f>+SY19Current!H62</f>
        <v>72393592.299999997</v>
      </c>
      <c r="I90" s="22"/>
      <c r="J90" s="27" t="s">
        <v>13</v>
      </c>
    </row>
    <row r="91" spans="1:11" x14ac:dyDescent="0.25">
      <c r="H91" s="28">
        <f>+H89-H90</f>
        <v>0</v>
      </c>
      <c r="I91" s="28"/>
      <c r="J91" s="27" t="s">
        <v>14</v>
      </c>
      <c r="K91" s="55">
        <f>+H91/H90</f>
        <v>0</v>
      </c>
    </row>
    <row r="92" spans="1:11" x14ac:dyDescent="0.25">
      <c r="H92" s="44">
        <f>+H91*0.2501</f>
        <v>0</v>
      </c>
      <c r="I92" s="44"/>
      <c r="J92" s="27" t="s">
        <v>21</v>
      </c>
    </row>
    <row r="93" spans="1:11" x14ac:dyDescent="0.25">
      <c r="H93" s="44">
        <f>+H91+H92</f>
        <v>0</v>
      </c>
      <c r="I93" s="44"/>
      <c r="J93" s="27" t="s">
        <v>32</v>
      </c>
    </row>
    <row r="94" spans="1:11" x14ac:dyDescent="0.25">
      <c r="H94" s="25"/>
      <c r="I94" s="25"/>
    </row>
    <row r="95" spans="1:11" x14ac:dyDescent="0.25">
      <c r="F95" s="21"/>
      <c r="H95" s="26"/>
      <c r="I95" s="26"/>
    </row>
    <row r="96" spans="1:11" x14ac:dyDescent="0.25">
      <c r="E96" s="1"/>
      <c r="H96" s="26"/>
      <c r="I96" s="26"/>
    </row>
    <row r="97" spans="8:9" x14ac:dyDescent="0.25">
      <c r="H97" s="25"/>
      <c r="I97" s="25"/>
    </row>
  </sheetData>
  <pageMargins left="0" right="0" top="0.25" bottom="0.25" header="0.3" footer="0.3"/>
  <pageSetup fitToHeight="2" orientation="landscape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7"/>
  <sheetViews>
    <sheetView topLeftCell="A29" workbookViewId="0">
      <selection activeCell="J92" sqref="J92"/>
    </sheetView>
  </sheetViews>
  <sheetFormatPr defaultColWidth="8.7109375" defaultRowHeight="15" x14ac:dyDescent="0.25"/>
  <cols>
    <col min="1" max="1" width="10.140625" style="14" customWidth="1"/>
    <col min="2" max="2" width="12.42578125" style="2" bestFit="1" customWidth="1"/>
    <col min="3" max="3" width="11.42578125" style="2" bestFit="1" customWidth="1"/>
    <col min="4" max="4" width="12.42578125" style="2" bestFit="1" customWidth="1"/>
    <col min="5" max="6" width="11.42578125" style="2" bestFit="1" customWidth="1"/>
    <col min="7" max="7" width="9.7109375" style="2" bestFit="1" customWidth="1"/>
    <col min="8" max="8" width="14" style="4" bestFit="1" customWidth="1"/>
    <col min="9" max="9" width="3" style="4" bestFit="1" customWidth="1"/>
    <col min="10" max="10" width="11" customWidth="1"/>
    <col min="11" max="11" width="8" bestFit="1" customWidth="1"/>
    <col min="12" max="15" width="8.7109375" bestFit="1" customWidth="1"/>
    <col min="16" max="16" width="2" bestFit="1" customWidth="1"/>
    <col min="17" max="17" width="6.140625" bestFit="1" customWidth="1"/>
    <col min="18" max="18" width="7.140625" bestFit="1" customWidth="1"/>
    <col min="19" max="21" width="6.140625" bestFit="1" customWidth="1"/>
    <col min="22" max="22" width="5.85546875" bestFit="1" customWidth="1"/>
  </cols>
  <sheetData>
    <row r="1" spans="1:21" x14ac:dyDescent="0.25">
      <c r="A1" s="3" t="s">
        <v>1</v>
      </c>
    </row>
    <row r="2" spans="1:21" x14ac:dyDescent="0.25">
      <c r="A2" s="3" t="s">
        <v>2</v>
      </c>
    </row>
    <row r="3" spans="1:21" x14ac:dyDescent="0.25">
      <c r="A3" s="3" t="s">
        <v>16</v>
      </c>
    </row>
    <row r="4" spans="1:21" x14ac:dyDescent="0.25">
      <c r="A4" s="3"/>
    </row>
    <row r="6" spans="1:21" s="9" customFormat="1" ht="12.75" x14ac:dyDescent="0.2">
      <c r="A6" s="7"/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0</v>
      </c>
      <c r="I6" s="37"/>
    </row>
    <row r="7" spans="1:21" s="12" customFormat="1" ht="12.75" x14ac:dyDescent="0.2">
      <c r="A7" s="8">
        <v>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1">
        <f>SUM(B7:G7)</f>
        <v>0</v>
      </c>
      <c r="I7" s="40"/>
    </row>
    <row r="8" spans="1:21" x14ac:dyDescent="0.25">
      <c r="A8" s="8">
        <v>2</v>
      </c>
      <c r="B8" s="13">
        <f>+'SY19'!B7</f>
        <v>35</v>
      </c>
      <c r="C8" s="13">
        <f>+'SY19'!C7</f>
        <v>4</v>
      </c>
      <c r="D8" s="13">
        <f>+'SY19'!D7</f>
        <v>17</v>
      </c>
      <c r="E8" s="13">
        <f>+'SY19'!E7</f>
        <v>2</v>
      </c>
      <c r="F8" s="13">
        <f>+'SY19'!F7</f>
        <v>0</v>
      </c>
      <c r="G8" s="13">
        <f>+'SY19'!G7</f>
        <v>1</v>
      </c>
      <c r="H8" s="11">
        <f t="shared" ref="H8:H21" si="0">SUM(B8:G8)</f>
        <v>59</v>
      </c>
      <c r="I8" s="40"/>
    </row>
    <row r="9" spans="1:21" x14ac:dyDescent="0.25">
      <c r="A9" s="8">
        <v>3</v>
      </c>
      <c r="B9" s="13">
        <f>+'SY19'!B8</f>
        <v>17</v>
      </c>
      <c r="C9" s="13">
        <f>+'SY19'!C8</f>
        <v>2</v>
      </c>
      <c r="D9" s="13">
        <f>+'SY19'!D8</f>
        <v>13</v>
      </c>
      <c r="E9" s="13">
        <f>+'SY19'!E8</f>
        <v>2</v>
      </c>
      <c r="F9" s="13">
        <f>+'SY19'!F8</f>
        <v>0</v>
      </c>
      <c r="G9" s="13">
        <f>+'SY19'!G8</f>
        <v>1</v>
      </c>
      <c r="H9" s="11">
        <f t="shared" si="0"/>
        <v>35</v>
      </c>
      <c r="I9" s="40"/>
    </row>
    <row r="10" spans="1:21" x14ac:dyDescent="0.25">
      <c r="A10" s="8">
        <v>4</v>
      </c>
      <c r="B10" s="13">
        <f>+'SY19'!B9</f>
        <v>49</v>
      </c>
      <c r="C10" s="13">
        <f>+'SY19'!C9</f>
        <v>10</v>
      </c>
      <c r="D10" s="13">
        <f>+'SY19'!D9</f>
        <v>70.5</v>
      </c>
      <c r="E10" s="13">
        <f>+'SY19'!E9</f>
        <v>3</v>
      </c>
      <c r="F10" s="13">
        <f>+'SY19'!F9</f>
        <v>2</v>
      </c>
      <c r="G10" s="13">
        <f>+'SY19'!G9</f>
        <v>0</v>
      </c>
      <c r="H10" s="11">
        <f t="shared" si="0"/>
        <v>134.5</v>
      </c>
      <c r="I10" s="40"/>
    </row>
    <row r="11" spans="1:21" x14ac:dyDescent="0.25">
      <c r="A11" s="8">
        <v>5</v>
      </c>
      <c r="B11" s="13">
        <f>+'SY19'!B10</f>
        <v>17</v>
      </c>
      <c r="C11" s="13">
        <f>+'SY19'!C10</f>
        <v>1</v>
      </c>
      <c r="D11" s="13">
        <f>+'SY19'!D10</f>
        <v>18</v>
      </c>
      <c r="E11" s="13">
        <f>+'SY19'!E10</f>
        <v>0</v>
      </c>
      <c r="F11" s="13">
        <f>+'SY19'!F10</f>
        <v>0</v>
      </c>
      <c r="G11" s="13">
        <f>+'SY19'!G10</f>
        <v>0</v>
      </c>
      <c r="H11" s="11">
        <f t="shared" si="0"/>
        <v>36</v>
      </c>
      <c r="I11" s="40"/>
    </row>
    <row r="12" spans="1:21" x14ac:dyDescent="0.25">
      <c r="A12" s="8">
        <v>6</v>
      </c>
      <c r="B12" s="13">
        <f>+'SY19'!B11</f>
        <v>8</v>
      </c>
      <c r="C12" s="13">
        <f>+'SY19'!C11</f>
        <v>2</v>
      </c>
      <c r="D12" s="13">
        <f>+'SY19'!D11</f>
        <v>22</v>
      </c>
      <c r="E12" s="13">
        <f>+'SY19'!E11</f>
        <v>4</v>
      </c>
      <c r="F12" s="13">
        <f>+'SY19'!F11</f>
        <v>0</v>
      </c>
      <c r="G12" s="13">
        <f>+'SY19'!G11</f>
        <v>0</v>
      </c>
      <c r="H12" s="11">
        <f t="shared" si="0"/>
        <v>36</v>
      </c>
      <c r="I12" s="40"/>
    </row>
    <row r="13" spans="1:21" x14ac:dyDescent="0.25">
      <c r="A13" s="8">
        <v>7</v>
      </c>
      <c r="B13" s="13">
        <f>+'SY19'!B12</f>
        <v>13</v>
      </c>
      <c r="C13" s="13">
        <f>+'SY19'!C12</f>
        <v>3</v>
      </c>
      <c r="D13" s="13">
        <f>+'SY19'!D12</f>
        <v>13</v>
      </c>
      <c r="E13" s="13">
        <f>+'SY19'!E12</f>
        <v>3</v>
      </c>
      <c r="F13" s="13">
        <f>+'SY19'!F12</f>
        <v>0</v>
      </c>
      <c r="G13" s="13">
        <f>+'SY19'!G12</f>
        <v>0</v>
      </c>
      <c r="H13" s="11">
        <f t="shared" si="0"/>
        <v>32</v>
      </c>
      <c r="I13" s="40"/>
    </row>
    <row r="14" spans="1:21" x14ac:dyDescent="0.25">
      <c r="A14" s="8">
        <v>8</v>
      </c>
      <c r="B14" s="13">
        <f>+'SY19'!B13</f>
        <v>9</v>
      </c>
      <c r="C14" s="13">
        <f>+'SY19'!C13</f>
        <v>1</v>
      </c>
      <c r="D14" s="13">
        <f>+'SY19'!D13</f>
        <v>20</v>
      </c>
      <c r="E14" s="13">
        <f>+'SY19'!E13</f>
        <v>2</v>
      </c>
      <c r="F14" s="13">
        <f>+'SY19'!F13</f>
        <v>0</v>
      </c>
      <c r="G14" s="13">
        <f>+'SY19'!G13</f>
        <v>0</v>
      </c>
      <c r="H14" s="11">
        <f t="shared" si="0"/>
        <v>32</v>
      </c>
      <c r="I14" s="40"/>
    </row>
    <row r="15" spans="1:21" x14ac:dyDescent="0.25">
      <c r="A15" s="8">
        <v>9</v>
      </c>
      <c r="B15" s="13">
        <f>+'SY19'!B14</f>
        <v>14.5</v>
      </c>
      <c r="C15" s="13">
        <f>+'SY19'!C14</f>
        <v>0</v>
      </c>
      <c r="D15" s="13">
        <f>+'SY19'!D14</f>
        <v>27</v>
      </c>
      <c r="E15" s="13">
        <f>+'SY19'!E14</f>
        <v>5.8</v>
      </c>
      <c r="F15" s="13">
        <f>+'SY19'!F14</f>
        <v>0</v>
      </c>
      <c r="G15" s="13">
        <f>+'SY19'!G14</f>
        <v>0</v>
      </c>
      <c r="H15" s="11">
        <f t="shared" si="0"/>
        <v>47.3</v>
      </c>
      <c r="I15" s="40"/>
      <c r="R15" s="84" t="s">
        <v>46</v>
      </c>
      <c r="S15" s="85"/>
      <c r="T15" s="85"/>
      <c r="U15" s="85"/>
    </row>
    <row r="16" spans="1:21" x14ac:dyDescent="0.25">
      <c r="A16" s="8">
        <v>10</v>
      </c>
      <c r="B16" s="13">
        <f>+'SY19'!B15</f>
        <v>11</v>
      </c>
      <c r="C16" s="13">
        <f>+'SY19'!C15</f>
        <v>1</v>
      </c>
      <c r="D16" s="13">
        <f>+'SY19'!D15</f>
        <v>19</v>
      </c>
      <c r="E16" s="13">
        <f>+'SY19'!E15</f>
        <v>5</v>
      </c>
      <c r="F16" s="13">
        <f>+'SY19'!F15</f>
        <v>0</v>
      </c>
      <c r="G16" s="13">
        <f>+'SY19'!G15</f>
        <v>0</v>
      </c>
      <c r="H16" s="11">
        <f t="shared" si="0"/>
        <v>36</v>
      </c>
      <c r="I16" s="40"/>
      <c r="R16" s="84" t="s">
        <v>44</v>
      </c>
      <c r="S16" s="85"/>
      <c r="T16" s="85"/>
      <c r="U16" s="85"/>
    </row>
    <row r="17" spans="1:21" x14ac:dyDescent="0.25">
      <c r="A17" s="8">
        <v>11</v>
      </c>
      <c r="B17" s="13">
        <f>+'SY19'!B16</f>
        <v>15</v>
      </c>
      <c r="C17" s="13">
        <f>+'SY19'!C16</f>
        <v>3</v>
      </c>
      <c r="D17" s="13">
        <f>+'SY19'!D16</f>
        <v>28</v>
      </c>
      <c r="E17" s="13">
        <f>+'SY19'!E16</f>
        <v>1</v>
      </c>
      <c r="F17" s="13">
        <f>+'SY19'!F16</f>
        <v>2</v>
      </c>
      <c r="G17" s="13">
        <f>+'SY19'!G16</f>
        <v>0</v>
      </c>
      <c r="H17" s="11">
        <f t="shared" si="0"/>
        <v>49</v>
      </c>
      <c r="I17" s="40"/>
      <c r="R17" s="84" t="s">
        <v>45</v>
      </c>
      <c r="S17" s="85" t="s">
        <v>46</v>
      </c>
      <c r="T17" s="85" t="s">
        <v>23</v>
      </c>
      <c r="U17" s="85" t="s">
        <v>24</v>
      </c>
    </row>
    <row r="18" spans="1:21" x14ac:dyDescent="0.25">
      <c r="A18" s="8">
        <v>12</v>
      </c>
      <c r="B18" s="13">
        <f>+'SY19'!B17</f>
        <v>13</v>
      </c>
      <c r="C18" s="13">
        <f>+'SY19'!C17</f>
        <v>6</v>
      </c>
      <c r="D18" s="13">
        <f>+'SY19'!D17</f>
        <v>46</v>
      </c>
      <c r="E18" s="13">
        <f>+'SY19'!E17</f>
        <v>5</v>
      </c>
      <c r="F18" s="13">
        <f>+'SY19'!F17</f>
        <v>2</v>
      </c>
      <c r="G18" s="13">
        <f>+'SY19'!G17</f>
        <v>3</v>
      </c>
      <c r="H18" s="11">
        <f t="shared" si="0"/>
        <v>75</v>
      </c>
      <c r="I18" s="40"/>
      <c r="R18" s="84" t="s">
        <v>47</v>
      </c>
      <c r="S18" s="85" t="s">
        <v>52</v>
      </c>
      <c r="T18" s="85" t="s">
        <v>52</v>
      </c>
      <c r="U18" s="85" t="s">
        <v>52</v>
      </c>
    </row>
    <row r="19" spans="1:21" x14ac:dyDescent="0.25">
      <c r="A19" s="8">
        <v>13</v>
      </c>
      <c r="B19" s="13">
        <f>+'SY19'!B18</f>
        <v>10</v>
      </c>
      <c r="C19" s="13">
        <f>+'SY19'!C18</f>
        <v>2</v>
      </c>
      <c r="D19" s="13">
        <f>+'SY19'!D18</f>
        <v>29</v>
      </c>
      <c r="E19" s="13">
        <f>+'SY19'!E18</f>
        <v>5</v>
      </c>
      <c r="F19" s="13">
        <f>+'SY19'!F18</f>
        <v>0</v>
      </c>
      <c r="G19" s="13">
        <f>+'SY19'!G18</f>
        <v>1</v>
      </c>
      <c r="H19" s="11">
        <f t="shared" si="0"/>
        <v>47</v>
      </c>
      <c r="I19" s="40"/>
    </row>
    <row r="20" spans="1:21" x14ac:dyDescent="0.25">
      <c r="A20" s="8">
        <v>14</v>
      </c>
      <c r="B20" s="13">
        <f>+'SY19'!B19</f>
        <v>23</v>
      </c>
      <c r="C20" s="13">
        <f>+'SY19'!C19</f>
        <v>2</v>
      </c>
      <c r="D20" s="13">
        <f>+'SY19'!D19</f>
        <v>26</v>
      </c>
      <c r="E20" s="13">
        <f>+'SY19'!E19</f>
        <v>4</v>
      </c>
      <c r="F20" s="13">
        <f>+'SY19'!F19</f>
        <v>0</v>
      </c>
      <c r="G20" s="13">
        <f>+'SY19'!G19</f>
        <v>0</v>
      </c>
      <c r="H20" s="8">
        <f t="shared" si="0"/>
        <v>55</v>
      </c>
      <c r="I20" s="37"/>
      <c r="K20" s="50">
        <v>36</v>
      </c>
      <c r="L20" s="50">
        <v>4</v>
      </c>
      <c r="M20" s="50">
        <v>50.6</v>
      </c>
      <c r="N20" s="50">
        <v>20.399999999999999</v>
      </c>
      <c r="O20" s="50">
        <v>4.5999999999999996</v>
      </c>
      <c r="P20" s="50">
        <v>2</v>
      </c>
      <c r="Q20">
        <f>SUM(K20:P20)</f>
        <v>117.6</v>
      </c>
      <c r="R20" s="57">
        <v>15</v>
      </c>
      <c r="S20" s="31">
        <f>+R20+2</f>
        <v>17</v>
      </c>
      <c r="T20">
        <f>+S20+1</f>
        <v>18</v>
      </c>
      <c r="U20">
        <f>+T20+1</f>
        <v>19</v>
      </c>
    </row>
    <row r="21" spans="1:21" x14ac:dyDescent="0.25">
      <c r="A21" s="8">
        <v>15</v>
      </c>
      <c r="B21" s="13">
        <f>+'SY19'!B20+'SY19'!B21</f>
        <v>183</v>
      </c>
      <c r="C21" s="13">
        <f>+'SY19'!C20+'SY19'!C21</f>
        <v>24</v>
      </c>
      <c r="D21" s="13">
        <f>+'SY19'!D20+'SY19'!D21</f>
        <v>221.6</v>
      </c>
      <c r="E21" s="13">
        <f>+'SY19'!E20+'SY19'!E21</f>
        <v>64.400000000000006</v>
      </c>
      <c r="F21" s="13">
        <f>+'SY19'!F20+'SY19'!F21</f>
        <v>18.600000000000001</v>
      </c>
      <c r="G21" s="13">
        <f>+'SY19'!G20+'SY19'!G21</f>
        <v>5</v>
      </c>
      <c r="H21" s="29">
        <f t="shared" si="0"/>
        <v>516.6</v>
      </c>
      <c r="I21" s="37"/>
      <c r="K21" s="51">
        <v>12</v>
      </c>
      <c r="L21" s="51">
        <v>1</v>
      </c>
      <c r="M21" s="51">
        <v>17</v>
      </c>
      <c r="N21" s="51">
        <v>2</v>
      </c>
      <c r="O21" s="51">
        <v>0</v>
      </c>
      <c r="P21" s="51">
        <v>0</v>
      </c>
      <c r="Q21">
        <f t="shared" ref="Q21:Q29" si="1">SUM(K21:P21)</f>
        <v>32</v>
      </c>
      <c r="R21" s="14">
        <v>16</v>
      </c>
      <c r="S21" s="31">
        <f t="shared" ref="S21:S27" si="2">+R21+2</f>
        <v>18</v>
      </c>
      <c r="T21">
        <f t="shared" ref="T21:U21" si="3">+S21+1</f>
        <v>19</v>
      </c>
      <c r="U21">
        <f t="shared" si="3"/>
        <v>20</v>
      </c>
    </row>
    <row r="22" spans="1:21" s="12" customFormat="1" x14ac:dyDescent="0.25">
      <c r="A22" s="8">
        <v>16</v>
      </c>
      <c r="B22" s="13"/>
      <c r="C22" s="13"/>
      <c r="D22" s="13"/>
      <c r="E22" s="13"/>
      <c r="F22" s="13"/>
      <c r="G22" s="13"/>
      <c r="H22" s="48">
        <f>SUM(B22:G22)</f>
        <v>0</v>
      </c>
      <c r="I22" s="40"/>
      <c r="K22" s="51">
        <v>22</v>
      </c>
      <c r="L22" s="51">
        <v>5</v>
      </c>
      <c r="M22" s="51">
        <v>30</v>
      </c>
      <c r="N22" s="51">
        <v>10</v>
      </c>
      <c r="O22" s="51">
        <v>1</v>
      </c>
      <c r="P22" s="51">
        <v>0</v>
      </c>
      <c r="Q22" s="58">
        <f t="shared" si="1"/>
        <v>68</v>
      </c>
      <c r="R22" s="56">
        <v>17</v>
      </c>
      <c r="S22" s="31">
        <f t="shared" si="2"/>
        <v>19</v>
      </c>
      <c r="T22">
        <f t="shared" ref="T22:U22" si="4">+S22+1</f>
        <v>20</v>
      </c>
      <c r="U22">
        <f t="shared" si="4"/>
        <v>21</v>
      </c>
    </row>
    <row r="23" spans="1:21" x14ac:dyDescent="0.25">
      <c r="A23" s="8">
        <v>17</v>
      </c>
      <c r="B23" s="13"/>
      <c r="C23" s="13"/>
      <c r="D23" s="13"/>
      <c r="E23" s="13"/>
      <c r="F23" s="13"/>
      <c r="G23" s="13"/>
      <c r="H23" s="48">
        <f t="shared" ref="H23:H30" si="5">SUM(B23:G23)</f>
        <v>0</v>
      </c>
      <c r="I23" s="40"/>
      <c r="K23" s="51">
        <v>14</v>
      </c>
      <c r="L23" s="51">
        <v>3</v>
      </c>
      <c r="M23" s="51">
        <v>15</v>
      </c>
      <c r="N23" s="51">
        <v>9</v>
      </c>
      <c r="O23" s="51">
        <v>1</v>
      </c>
      <c r="P23" s="51">
        <v>0</v>
      </c>
      <c r="Q23" s="58">
        <f t="shared" si="1"/>
        <v>42</v>
      </c>
      <c r="R23" s="56">
        <v>18</v>
      </c>
      <c r="S23" s="31">
        <f t="shared" si="2"/>
        <v>20</v>
      </c>
      <c r="T23">
        <f t="shared" ref="T23:U23" si="6">+S23+1</f>
        <v>21</v>
      </c>
      <c r="U23">
        <f t="shared" si="6"/>
        <v>22</v>
      </c>
    </row>
    <row r="24" spans="1:21" x14ac:dyDescent="0.25">
      <c r="A24" s="8">
        <v>18</v>
      </c>
      <c r="B24" s="13"/>
      <c r="C24" s="13"/>
      <c r="D24" s="13"/>
      <c r="E24" s="13"/>
      <c r="F24" s="13"/>
      <c r="G24" s="13"/>
      <c r="H24" s="48">
        <f t="shared" si="5"/>
        <v>0</v>
      </c>
      <c r="I24" s="40"/>
      <c r="K24" s="51">
        <v>12</v>
      </c>
      <c r="L24" s="51">
        <v>0</v>
      </c>
      <c r="M24" s="51">
        <v>11</v>
      </c>
      <c r="N24" s="51">
        <v>0</v>
      </c>
      <c r="O24" s="51">
        <v>0</v>
      </c>
      <c r="P24" s="52">
        <v>0</v>
      </c>
      <c r="Q24" s="58">
        <f t="shared" si="1"/>
        <v>23</v>
      </c>
      <c r="R24" s="56">
        <v>19</v>
      </c>
      <c r="S24" s="31">
        <f t="shared" si="2"/>
        <v>21</v>
      </c>
      <c r="T24">
        <f t="shared" ref="T24:U24" si="7">+S24+1</f>
        <v>22</v>
      </c>
      <c r="U24">
        <f t="shared" si="7"/>
        <v>23</v>
      </c>
    </row>
    <row r="25" spans="1:21" x14ac:dyDescent="0.25">
      <c r="A25" s="8">
        <v>19</v>
      </c>
      <c r="B25" s="13"/>
      <c r="C25" s="13"/>
      <c r="D25" s="13"/>
      <c r="E25" s="13"/>
      <c r="F25" s="13"/>
      <c r="G25" s="13"/>
      <c r="H25" s="48">
        <f t="shared" si="5"/>
        <v>0</v>
      </c>
      <c r="I25" s="40"/>
      <c r="K25" s="51">
        <v>11</v>
      </c>
      <c r="L25" s="51">
        <v>4</v>
      </c>
      <c r="M25" s="51">
        <v>9</v>
      </c>
      <c r="N25" s="51">
        <v>0</v>
      </c>
      <c r="O25" s="51">
        <v>0</v>
      </c>
      <c r="P25" s="51">
        <v>0</v>
      </c>
      <c r="Q25">
        <f t="shared" si="1"/>
        <v>24</v>
      </c>
      <c r="R25" s="56">
        <v>20</v>
      </c>
      <c r="S25" s="31">
        <f t="shared" si="2"/>
        <v>22</v>
      </c>
      <c r="T25">
        <f t="shared" ref="T25:U25" si="8">+S25+1</f>
        <v>23</v>
      </c>
      <c r="U25">
        <f t="shared" si="8"/>
        <v>24</v>
      </c>
    </row>
    <row r="26" spans="1:21" x14ac:dyDescent="0.25">
      <c r="A26" s="8">
        <v>20</v>
      </c>
      <c r="B26" s="13"/>
      <c r="C26" s="13"/>
      <c r="D26" s="13"/>
      <c r="E26" s="13"/>
      <c r="F26" s="13"/>
      <c r="G26" s="13"/>
      <c r="H26" s="48">
        <f t="shared" si="5"/>
        <v>0</v>
      </c>
      <c r="I26" s="40"/>
      <c r="K26" s="51">
        <v>3</v>
      </c>
      <c r="L26" s="51">
        <v>2</v>
      </c>
      <c r="M26" s="51">
        <v>11</v>
      </c>
      <c r="N26" s="51">
        <v>4</v>
      </c>
      <c r="O26" s="51">
        <v>3</v>
      </c>
      <c r="P26" s="51">
        <v>0</v>
      </c>
      <c r="Q26">
        <f t="shared" si="1"/>
        <v>23</v>
      </c>
      <c r="R26" s="56">
        <v>21</v>
      </c>
      <c r="S26" s="31">
        <f t="shared" si="2"/>
        <v>23</v>
      </c>
      <c r="T26">
        <f t="shared" ref="T26" si="9">+S26+1</f>
        <v>24</v>
      </c>
      <c r="U26">
        <v>24</v>
      </c>
    </row>
    <row r="27" spans="1:21" x14ac:dyDescent="0.25">
      <c r="A27" s="8">
        <v>21</v>
      </c>
      <c r="B27" s="13"/>
      <c r="C27" s="13"/>
      <c r="D27" s="13"/>
      <c r="E27" s="13"/>
      <c r="F27" s="13"/>
      <c r="G27" s="13"/>
      <c r="H27" s="48">
        <f t="shared" si="5"/>
        <v>0</v>
      </c>
      <c r="I27" s="40"/>
      <c r="K27" s="51">
        <v>4</v>
      </c>
      <c r="L27" s="51">
        <v>1</v>
      </c>
      <c r="M27" s="51">
        <v>7</v>
      </c>
      <c r="N27" s="51">
        <v>1</v>
      </c>
      <c r="O27" s="51">
        <v>0</v>
      </c>
      <c r="P27" s="51">
        <v>0</v>
      </c>
      <c r="Q27">
        <f t="shared" si="1"/>
        <v>13</v>
      </c>
      <c r="R27" s="56">
        <v>22</v>
      </c>
      <c r="S27" s="31">
        <f t="shared" si="2"/>
        <v>24</v>
      </c>
      <c r="T27">
        <v>24</v>
      </c>
      <c r="U27">
        <v>24</v>
      </c>
    </row>
    <row r="28" spans="1:21" x14ac:dyDescent="0.25">
      <c r="A28" s="8">
        <v>22</v>
      </c>
      <c r="B28" s="13"/>
      <c r="C28" s="13"/>
      <c r="D28" s="13"/>
      <c r="E28" s="13"/>
      <c r="F28" s="13"/>
      <c r="G28" s="13"/>
      <c r="H28" s="48">
        <f t="shared" si="5"/>
        <v>0</v>
      </c>
      <c r="I28" s="40"/>
      <c r="K28" s="51">
        <v>5</v>
      </c>
      <c r="L28" s="51">
        <v>1</v>
      </c>
      <c r="M28" s="51">
        <v>2</v>
      </c>
      <c r="N28" s="51">
        <v>2</v>
      </c>
      <c r="O28" s="51">
        <v>1</v>
      </c>
      <c r="P28" s="51">
        <v>0</v>
      </c>
      <c r="Q28">
        <f t="shared" si="1"/>
        <v>11</v>
      </c>
      <c r="R28" s="56">
        <v>23</v>
      </c>
      <c r="S28" s="31">
        <v>24</v>
      </c>
      <c r="T28">
        <v>24</v>
      </c>
      <c r="U28">
        <v>24</v>
      </c>
    </row>
    <row r="29" spans="1:21" x14ac:dyDescent="0.25">
      <c r="A29" s="8">
        <v>23</v>
      </c>
      <c r="B29" s="13"/>
      <c r="C29" s="13"/>
      <c r="D29" s="13"/>
      <c r="E29" s="13"/>
      <c r="F29" s="13"/>
      <c r="G29" s="13"/>
      <c r="H29" s="48">
        <f t="shared" si="5"/>
        <v>0</v>
      </c>
      <c r="I29" s="40"/>
      <c r="K29" s="52">
        <v>49</v>
      </c>
      <c r="L29" s="52">
        <v>2</v>
      </c>
      <c r="M29" s="52">
        <v>33</v>
      </c>
      <c r="N29" s="52">
        <v>10</v>
      </c>
      <c r="O29" s="52">
        <v>6</v>
      </c>
      <c r="P29" s="52">
        <v>3</v>
      </c>
      <c r="Q29">
        <f t="shared" si="1"/>
        <v>103</v>
      </c>
      <c r="R29" s="57" t="s">
        <v>43</v>
      </c>
      <c r="S29" s="31">
        <v>24</v>
      </c>
      <c r="T29">
        <v>24</v>
      </c>
      <c r="U29">
        <v>24</v>
      </c>
    </row>
    <row r="30" spans="1:21" x14ac:dyDescent="0.25">
      <c r="A30" s="8">
        <v>24</v>
      </c>
      <c r="B30" s="13"/>
      <c r="C30" s="13"/>
      <c r="D30" s="13"/>
      <c r="E30" s="13"/>
      <c r="F30" s="13"/>
      <c r="G30" s="13"/>
      <c r="H30" s="49">
        <f t="shared" si="5"/>
        <v>0</v>
      </c>
      <c r="I30" s="40"/>
      <c r="K30" s="77">
        <f>SUM(K20:K29)</f>
        <v>168</v>
      </c>
      <c r="L30" s="77">
        <f t="shared" ref="L30:P30" si="10">SUM(L20:L29)</f>
        <v>23</v>
      </c>
      <c r="M30" s="77">
        <f t="shared" si="10"/>
        <v>185.6</v>
      </c>
      <c r="N30" s="77">
        <f t="shared" si="10"/>
        <v>58.4</v>
      </c>
      <c r="O30" s="77">
        <f t="shared" si="10"/>
        <v>16.600000000000001</v>
      </c>
      <c r="P30" s="77">
        <f t="shared" si="10"/>
        <v>5</v>
      </c>
      <c r="Q30" s="12">
        <f>SUM(Q20:Q29)</f>
        <v>456.6</v>
      </c>
      <c r="R30" s="12"/>
    </row>
    <row r="31" spans="1:21" s="12" customFormat="1" ht="12.75" x14ac:dyDescent="0.2">
      <c r="A31" s="14" t="s">
        <v>9</v>
      </c>
      <c r="B31" s="14">
        <f>SUM(B7:B30)</f>
        <v>417.5</v>
      </c>
      <c r="C31" s="14">
        <f t="shared" ref="C31:H31" si="11">SUM(C7:C30)</f>
        <v>61</v>
      </c>
      <c r="D31" s="14">
        <f t="shared" si="11"/>
        <v>570.1</v>
      </c>
      <c r="E31" s="14">
        <f t="shared" si="11"/>
        <v>106.2</v>
      </c>
      <c r="F31" s="14">
        <f t="shared" si="11"/>
        <v>24.6</v>
      </c>
      <c r="G31" s="14">
        <f t="shared" si="11"/>
        <v>11</v>
      </c>
      <c r="H31" s="14">
        <f t="shared" si="11"/>
        <v>1190.4000000000001</v>
      </c>
      <c r="I31" s="14"/>
    </row>
    <row r="32" spans="1:21" x14ac:dyDescent="0.25">
      <c r="K32" s="12"/>
      <c r="L32" s="12"/>
      <c r="M32" s="12"/>
      <c r="N32" s="12"/>
      <c r="O32" s="12"/>
      <c r="P32" s="12"/>
      <c r="Q32" s="12"/>
      <c r="R32" s="12"/>
    </row>
    <row r="33" spans="1:28" x14ac:dyDescent="0.25">
      <c r="A33" s="6" t="s">
        <v>27</v>
      </c>
      <c r="I33"/>
    </row>
    <row r="34" spans="1:28" x14ac:dyDescent="0.25">
      <c r="I34"/>
      <c r="X34" t="s">
        <v>92</v>
      </c>
    </row>
    <row r="35" spans="1:28" s="32" customFormat="1" x14ac:dyDescent="0.25">
      <c r="A35" s="35"/>
      <c r="B35" s="36" t="s">
        <v>3</v>
      </c>
      <c r="C35" s="36" t="s">
        <v>4</v>
      </c>
      <c r="D35" s="36" t="s">
        <v>5</v>
      </c>
      <c r="E35" s="36" t="s">
        <v>6</v>
      </c>
      <c r="F35" s="36" t="s">
        <v>7</v>
      </c>
      <c r="G35" s="36" t="s">
        <v>8</v>
      </c>
      <c r="H35" s="31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 s="36" t="s">
        <v>4</v>
      </c>
      <c r="Y35" s="36" t="s">
        <v>5</v>
      </c>
      <c r="Z35" s="36" t="s">
        <v>6</v>
      </c>
      <c r="AA35" s="36" t="s">
        <v>7</v>
      </c>
      <c r="AB35" s="36" t="s">
        <v>8</v>
      </c>
    </row>
    <row r="36" spans="1:28" s="32" customFormat="1" x14ac:dyDescent="0.25">
      <c r="A36" s="29">
        <v>1</v>
      </c>
      <c r="B36" s="30">
        <v>37250</v>
      </c>
      <c r="C36" s="30">
        <v>40230</v>
      </c>
      <c r="D36" s="30">
        <v>41720</v>
      </c>
      <c r="E36" s="30">
        <v>44700</v>
      </c>
      <c r="F36" s="30">
        <v>45445</v>
      </c>
      <c r="G36" s="30">
        <v>46563</v>
      </c>
      <c r="H36" s="31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 s="38">
        <f>+C36-B36</f>
        <v>2980</v>
      </c>
      <c r="Y36" s="38">
        <f t="shared" ref="Y36:AB53" si="12">+D36-C36</f>
        <v>1490</v>
      </c>
      <c r="Z36" s="38">
        <f t="shared" si="12"/>
        <v>2980</v>
      </c>
      <c r="AA36" s="38">
        <f t="shared" si="12"/>
        <v>745</v>
      </c>
      <c r="AB36" s="38">
        <f t="shared" si="12"/>
        <v>1118</v>
      </c>
    </row>
    <row r="37" spans="1:28" s="32" customFormat="1" x14ac:dyDescent="0.25">
      <c r="A37" s="29">
        <v>2</v>
      </c>
      <c r="B37" s="30">
        <f>+'SY19'!B36*1.03</f>
        <v>38367.5</v>
      </c>
      <c r="C37" s="30">
        <f>+'SY19'!C36*1.03</f>
        <v>41436.9</v>
      </c>
      <c r="D37" s="30">
        <f>+'SY19'!D36*1.03</f>
        <v>42971.600000000006</v>
      </c>
      <c r="E37" s="30">
        <f>+'SY19'!E36*1.03</f>
        <v>46041</v>
      </c>
      <c r="F37" s="30">
        <f>+'SY19'!F36*1.03</f>
        <v>46808.35</v>
      </c>
      <c r="G37" s="30">
        <f>+'SY19'!G36*1.03</f>
        <v>47959.89</v>
      </c>
      <c r="H37" s="31"/>
      <c r="I37"/>
      <c r="J37" s="42">
        <f>+B37-B36</f>
        <v>1117.5</v>
      </c>
      <c r="K37" s="42">
        <f t="shared" ref="K37:O53" si="13">+C37-C36</f>
        <v>1206.9000000000015</v>
      </c>
      <c r="L37" s="42">
        <f t="shared" si="13"/>
        <v>1251.6000000000058</v>
      </c>
      <c r="M37" s="42">
        <f t="shared" si="13"/>
        <v>1341</v>
      </c>
      <c r="N37" s="42">
        <f t="shared" si="13"/>
        <v>1363.3499999999985</v>
      </c>
      <c r="O37" s="42">
        <f t="shared" si="13"/>
        <v>1396.8899999999994</v>
      </c>
      <c r="P37"/>
      <c r="Q37" s="39">
        <f>+J37/B36</f>
        <v>0.03</v>
      </c>
      <c r="R37" s="39">
        <f t="shared" ref="R37:V53" si="14">+K37/C36</f>
        <v>3.0000000000000037E-2</v>
      </c>
      <c r="S37" s="39">
        <f t="shared" si="14"/>
        <v>3.0000000000000141E-2</v>
      </c>
      <c r="T37" s="39">
        <f t="shared" si="14"/>
        <v>0.03</v>
      </c>
      <c r="U37" s="39">
        <f t="shared" si="14"/>
        <v>2.9999999999999968E-2</v>
      </c>
      <c r="V37" s="39">
        <f t="shared" si="14"/>
        <v>2.9999999999999988E-2</v>
      </c>
      <c r="W37"/>
      <c r="X37" s="38">
        <f t="shared" ref="X37:X53" si="15">+C37-B37</f>
        <v>3069.4000000000015</v>
      </c>
      <c r="Y37" s="38">
        <f t="shared" si="12"/>
        <v>1534.7000000000044</v>
      </c>
      <c r="Z37" s="38">
        <f t="shared" si="12"/>
        <v>3069.3999999999942</v>
      </c>
      <c r="AA37" s="38">
        <f t="shared" si="12"/>
        <v>767.34999999999854</v>
      </c>
      <c r="AB37" s="38">
        <f t="shared" si="12"/>
        <v>1151.5400000000009</v>
      </c>
    </row>
    <row r="38" spans="1:28" s="32" customFormat="1" x14ac:dyDescent="0.25">
      <c r="A38" s="29">
        <v>3</v>
      </c>
      <c r="B38" s="30">
        <f>+'SY19'!B37*1.03</f>
        <v>40669.550000000003</v>
      </c>
      <c r="C38" s="30">
        <f>+'SY19'!C37*1.03</f>
        <v>43738.950000000004</v>
      </c>
      <c r="D38" s="30">
        <f>+'SY19'!D37*1.03</f>
        <v>45273.65</v>
      </c>
      <c r="E38" s="30">
        <f>+'SY19'!E37*1.03</f>
        <v>48343.05</v>
      </c>
      <c r="F38" s="30">
        <f>+'SY19'!F37*1.03</f>
        <v>49110.400000000001</v>
      </c>
      <c r="G38" s="30">
        <f>+'SY19'!G37*1.03</f>
        <v>50261.94</v>
      </c>
      <c r="H38" s="31"/>
      <c r="I38"/>
      <c r="J38" s="42">
        <f t="shared" ref="J38:J53" si="16">+B38-B37</f>
        <v>2302.0500000000029</v>
      </c>
      <c r="K38" s="42">
        <f t="shared" si="13"/>
        <v>2302.0500000000029</v>
      </c>
      <c r="L38" s="42">
        <f t="shared" si="13"/>
        <v>2302.0499999999956</v>
      </c>
      <c r="M38" s="42">
        <f t="shared" si="13"/>
        <v>2302.0500000000029</v>
      </c>
      <c r="N38" s="42">
        <f t="shared" si="13"/>
        <v>2302.0500000000029</v>
      </c>
      <c r="O38" s="42">
        <f t="shared" si="13"/>
        <v>2302.0500000000029</v>
      </c>
      <c r="P38"/>
      <c r="Q38" s="39">
        <f t="shared" ref="Q38:Q53" si="17">+J38/B37</f>
        <v>6.0000000000000074E-2</v>
      </c>
      <c r="R38" s="39">
        <f t="shared" si="14"/>
        <v>5.5555555555555622E-2</v>
      </c>
      <c r="S38" s="39">
        <f t="shared" si="14"/>
        <v>5.3571428571428464E-2</v>
      </c>
      <c r="T38" s="39">
        <f t="shared" si="14"/>
        <v>5.0000000000000065E-2</v>
      </c>
      <c r="U38" s="39">
        <f t="shared" si="14"/>
        <v>4.9180327868852521E-2</v>
      </c>
      <c r="V38" s="39">
        <f t="shared" si="14"/>
        <v>4.7999484569293274E-2</v>
      </c>
      <c r="W38"/>
      <c r="X38" s="38">
        <f t="shared" si="15"/>
        <v>3069.4000000000015</v>
      </c>
      <c r="Y38" s="38">
        <f t="shared" si="12"/>
        <v>1534.6999999999971</v>
      </c>
      <c r="Z38" s="38">
        <f t="shared" si="12"/>
        <v>3069.4000000000015</v>
      </c>
      <c r="AA38" s="38">
        <f t="shared" si="12"/>
        <v>767.34999999999854</v>
      </c>
      <c r="AB38" s="38">
        <f t="shared" si="12"/>
        <v>1151.5400000000009</v>
      </c>
    </row>
    <row r="39" spans="1:28" s="32" customFormat="1" x14ac:dyDescent="0.25">
      <c r="A39" s="29">
        <v>4</v>
      </c>
      <c r="B39" s="30">
        <f>+'SY19'!B38*1.03</f>
        <v>42971.600000000006</v>
      </c>
      <c r="C39" s="30">
        <f>+'SY19'!C38*1.03</f>
        <v>46041</v>
      </c>
      <c r="D39" s="30">
        <f>+'SY19'!D38*1.03</f>
        <v>47575.700000000004</v>
      </c>
      <c r="E39" s="30">
        <f>+'SY19'!E38*1.03</f>
        <v>50645.1</v>
      </c>
      <c r="F39" s="30">
        <f>+'SY19'!F38*1.03</f>
        <v>51412.450000000004</v>
      </c>
      <c r="G39" s="30">
        <f>+'SY19'!G38*1.03</f>
        <v>52563.99</v>
      </c>
      <c r="H39" s="31"/>
      <c r="I39"/>
      <c r="J39" s="42">
        <f t="shared" si="16"/>
        <v>2302.0500000000029</v>
      </c>
      <c r="K39" s="42">
        <f t="shared" si="13"/>
        <v>2302.0499999999956</v>
      </c>
      <c r="L39" s="42">
        <f t="shared" si="13"/>
        <v>2302.0500000000029</v>
      </c>
      <c r="M39" s="42">
        <f t="shared" si="13"/>
        <v>2302.0499999999956</v>
      </c>
      <c r="N39" s="42">
        <f t="shared" si="13"/>
        <v>2302.0500000000029</v>
      </c>
      <c r="O39" s="42">
        <f t="shared" si="13"/>
        <v>2302.0499999999956</v>
      </c>
      <c r="P39"/>
      <c r="Q39" s="39">
        <f t="shared" si="17"/>
        <v>5.6603773584905731E-2</v>
      </c>
      <c r="R39" s="39">
        <f t="shared" si="14"/>
        <v>5.2631578947368314E-2</v>
      </c>
      <c r="S39" s="39">
        <f t="shared" si="14"/>
        <v>5.084745762711871E-2</v>
      </c>
      <c r="T39" s="39">
        <f t="shared" si="14"/>
        <v>4.7619047619047526E-2</v>
      </c>
      <c r="U39" s="39">
        <f t="shared" si="14"/>
        <v>4.6875000000000056E-2</v>
      </c>
      <c r="V39" s="39">
        <f t="shared" si="14"/>
        <v>4.5801057420385989E-2</v>
      </c>
      <c r="W39"/>
      <c r="X39" s="38">
        <f t="shared" si="15"/>
        <v>3069.3999999999942</v>
      </c>
      <c r="Y39" s="38">
        <f t="shared" si="12"/>
        <v>1534.7000000000044</v>
      </c>
      <c r="Z39" s="38">
        <f t="shared" si="12"/>
        <v>3069.3999999999942</v>
      </c>
      <c r="AA39" s="38">
        <f t="shared" si="12"/>
        <v>767.35000000000582</v>
      </c>
      <c r="AB39" s="38">
        <f t="shared" si="12"/>
        <v>1151.5399999999936</v>
      </c>
    </row>
    <row r="40" spans="1:28" s="32" customFormat="1" x14ac:dyDescent="0.25">
      <c r="A40" s="29">
        <v>5</v>
      </c>
      <c r="B40" s="30">
        <f>+'SY19'!B39*1.03</f>
        <v>45273.65</v>
      </c>
      <c r="C40" s="30">
        <f>+'SY19'!C39*1.03</f>
        <v>48343.05</v>
      </c>
      <c r="D40" s="30">
        <f>+'SY19'!D39*1.03</f>
        <v>49877.75</v>
      </c>
      <c r="E40" s="30">
        <f>+'SY19'!E39*1.03</f>
        <v>52947.149999999994</v>
      </c>
      <c r="F40" s="30">
        <f>+'SY19'!F39*1.03</f>
        <v>53714.5</v>
      </c>
      <c r="G40" s="30">
        <f>+'SY19'!G39*1.03</f>
        <v>54866.04</v>
      </c>
      <c r="H40" s="31"/>
      <c r="I40"/>
      <c r="J40" s="42">
        <f t="shared" si="16"/>
        <v>2302.0499999999956</v>
      </c>
      <c r="K40" s="42">
        <f t="shared" si="13"/>
        <v>2302.0500000000029</v>
      </c>
      <c r="L40" s="42">
        <f t="shared" si="13"/>
        <v>2302.0499999999956</v>
      </c>
      <c r="M40" s="42">
        <f t="shared" si="13"/>
        <v>2302.0499999999956</v>
      </c>
      <c r="N40" s="42">
        <f t="shared" si="13"/>
        <v>2302.0499999999956</v>
      </c>
      <c r="O40" s="42">
        <f t="shared" si="13"/>
        <v>2302.0500000000029</v>
      </c>
      <c r="P40"/>
      <c r="Q40" s="39">
        <f t="shared" si="17"/>
        <v>5.3571428571428464E-2</v>
      </c>
      <c r="R40" s="39">
        <f t="shared" si="14"/>
        <v>5.0000000000000065E-2</v>
      </c>
      <c r="S40" s="39">
        <f t="shared" si="14"/>
        <v>4.838709677419345E-2</v>
      </c>
      <c r="T40" s="39">
        <f t="shared" si="14"/>
        <v>4.5454545454545373E-2</v>
      </c>
      <c r="U40" s="39">
        <f t="shared" si="14"/>
        <v>4.4776119402984989E-2</v>
      </c>
      <c r="V40" s="39">
        <f t="shared" si="14"/>
        <v>4.3795191346775675E-2</v>
      </c>
      <c r="W40"/>
      <c r="X40" s="38">
        <f t="shared" si="15"/>
        <v>3069.4000000000015</v>
      </c>
      <c r="Y40" s="38">
        <f t="shared" si="12"/>
        <v>1534.6999999999971</v>
      </c>
      <c r="Z40" s="38">
        <f t="shared" si="12"/>
        <v>3069.3999999999942</v>
      </c>
      <c r="AA40" s="38">
        <f t="shared" si="12"/>
        <v>767.35000000000582</v>
      </c>
      <c r="AB40" s="38">
        <f t="shared" si="12"/>
        <v>1151.5400000000009</v>
      </c>
    </row>
    <row r="41" spans="1:28" s="32" customFormat="1" x14ac:dyDescent="0.25">
      <c r="A41" s="29">
        <v>6</v>
      </c>
      <c r="B41" s="30">
        <f>+'SY19'!B40*1.03</f>
        <v>47575.700000000004</v>
      </c>
      <c r="C41" s="30">
        <f>+'SY19'!C40*1.03</f>
        <v>50645.1</v>
      </c>
      <c r="D41" s="30">
        <f>+'SY19'!D40*1.03</f>
        <v>52179.8</v>
      </c>
      <c r="E41" s="30">
        <f>+'SY19'!E40*1.03</f>
        <v>55249.200000000004</v>
      </c>
      <c r="F41" s="30">
        <f>+'SY19'!F40*1.03</f>
        <v>56016.55</v>
      </c>
      <c r="G41" s="30">
        <f>+'SY19'!G40*1.03</f>
        <v>57168.090000000004</v>
      </c>
      <c r="H41" s="31"/>
      <c r="I41"/>
      <c r="J41" s="42">
        <f t="shared" si="16"/>
        <v>2302.0500000000029</v>
      </c>
      <c r="K41" s="42">
        <f t="shared" si="13"/>
        <v>2302.0499999999956</v>
      </c>
      <c r="L41" s="42">
        <f t="shared" si="13"/>
        <v>2302.0500000000029</v>
      </c>
      <c r="M41" s="42">
        <f t="shared" si="13"/>
        <v>2302.0500000000102</v>
      </c>
      <c r="N41" s="42">
        <f t="shared" si="13"/>
        <v>2302.0500000000029</v>
      </c>
      <c r="O41" s="42">
        <f t="shared" si="13"/>
        <v>2302.0500000000029</v>
      </c>
      <c r="P41"/>
      <c r="Q41" s="39">
        <f t="shared" si="17"/>
        <v>5.084745762711871E-2</v>
      </c>
      <c r="R41" s="39">
        <f t="shared" si="14"/>
        <v>4.7619047619047526E-2</v>
      </c>
      <c r="S41" s="39">
        <f t="shared" si="14"/>
        <v>4.6153846153846212E-2</v>
      </c>
      <c r="T41" s="39">
        <f t="shared" si="14"/>
        <v>4.3478260869565417E-2</v>
      </c>
      <c r="U41" s="39">
        <f t="shared" si="14"/>
        <v>4.2857142857142913E-2</v>
      </c>
      <c r="V41" s="39">
        <f t="shared" si="14"/>
        <v>4.1957648118945763E-2</v>
      </c>
      <c r="W41"/>
      <c r="X41" s="38">
        <f t="shared" si="15"/>
        <v>3069.3999999999942</v>
      </c>
      <c r="Y41" s="38">
        <f t="shared" si="12"/>
        <v>1534.7000000000044</v>
      </c>
      <c r="Z41" s="38">
        <f t="shared" si="12"/>
        <v>3069.4000000000015</v>
      </c>
      <c r="AA41" s="38">
        <f t="shared" si="12"/>
        <v>767.34999999999854</v>
      </c>
      <c r="AB41" s="38">
        <f t="shared" si="12"/>
        <v>1151.5400000000009</v>
      </c>
    </row>
    <row r="42" spans="1:28" s="32" customFormat="1" x14ac:dyDescent="0.25">
      <c r="A42" s="29">
        <v>7</v>
      </c>
      <c r="B42" s="30">
        <f>+'SY19'!B41*1.03</f>
        <v>49877.75</v>
      </c>
      <c r="C42" s="30">
        <f>+'SY19'!C41*1.03</f>
        <v>52947.149999999994</v>
      </c>
      <c r="D42" s="30">
        <f>+'SY19'!D41*1.03</f>
        <v>54481.85</v>
      </c>
      <c r="E42" s="30">
        <f>+'SY19'!E41*1.03</f>
        <v>57551.25</v>
      </c>
      <c r="F42" s="30">
        <f>+'SY19'!F41*1.03</f>
        <v>58318.6</v>
      </c>
      <c r="G42" s="30">
        <f>+'SY19'!G41*1.03</f>
        <v>59470.14</v>
      </c>
      <c r="H42" s="31"/>
      <c r="I42"/>
      <c r="J42" s="42">
        <f t="shared" si="16"/>
        <v>2302.0499999999956</v>
      </c>
      <c r="K42" s="42">
        <f t="shared" si="13"/>
        <v>2302.0499999999956</v>
      </c>
      <c r="L42" s="42">
        <f t="shared" si="13"/>
        <v>2302.0499999999956</v>
      </c>
      <c r="M42" s="42">
        <f t="shared" si="13"/>
        <v>2302.0499999999956</v>
      </c>
      <c r="N42" s="42">
        <f t="shared" si="13"/>
        <v>2302.0499999999956</v>
      </c>
      <c r="O42" s="42">
        <f t="shared" si="13"/>
        <v>2302.0499999999956</v>
      </c>
      <c r="P42"/>
      <c r="Q42" s="39">
        <f t="shared" si="17"/>
        <v>4.838709677419345E-2</v>
      </c>
      <c r="R42" s="39">
        <f t="shared" si="14"/>
        <v>4.5454545454545373E-2</v>
      </c>
      <c r="S42" s="39">
        <f t="shared" si="14"/>
        <v>4.4117647058823442E-2</v>
      </c>
      <c r="T42" s="39">
        <f t="shared" si="14"/>
        <v>4.1666666666666581E-2</v>
      </c>
      <c r="U42" s="39">
        <f t="shared" si="14"/>
        <v>4.1095890410958826E-2</v>
      </c>
      <c r="V42" s="39">
        <f t="shared" si="14"/>
        <v>4.0268093616561189E-2</v>
      </c>
      <c r="W42"/>
      <c r="X42" s="38">
        <f t="shared" si="15"/>
        <v>3069.3999999999942</v>
      </c>
      <c r="Y42" s="38">
        <f t="shared" si="12"/>
        <v>1534.7000000000044</v>
      </c>
      <c r="Z42" s="38">
        <f t="shared" si="12"/>
        <v>3069.4000000000015</v>
      </c>
      <c r="AA42" s="38">
        <f t="shared" si="12"/>
        <v>767.34999999999854</v>
      </c>
      <c r="AB42" s="38">
        <f t="shared" si="12"/>
        <v>1151.5400000000009</v>
      </c>
    </row>
    <row r="43" spans="1:28" s="32" customFormat="1" x14ac:dyDescent="0.25">
      <c r="A43" s="29">
        <v>8</v>
      </c>
      <c r="B43" s="30">
        <f>+'SY19'!B42*1.03</f>
        <v>52179.8</v>
      </c>
      <c r="C43" s="30">
        <f>+'SY19'!C42*1.03</f>
        <v>55249.200000000004</v>
      </c>
      <c r="D43" s="30">
        <f>+'SY19'!D42*1.03</f>
        <v>56783.9</v>
      </c>
      <c r="E43" s="30">
        <f>+'SY19'!E42*1.03</f>
        <v>59853.3</v>
      </c>
      <c r="F43" s="30">
        <f>+'SY19'!F42*1.03</f>
        <v>60620.65</v>
      </c>
      <c r="G43" s="30">
        <f>+'SY19'!G42*1.03</f>
        <v>61772.19</v>
      </c>
      <c r="H43" s="31"/>
      <c r="I43"/>
      <c r="J43" s="42">
        <f t="shared" si="16"/>
        <v>2302.0500000000029</v>
      </c>
      <c r="K43" s="42">
        <f t="shared" si="13"/>
        <v>2302.0500000000102</v>
      </c>
      <c r="L43" s="42">
        <f t="shared" si="13"/>
        <v>2302.0500000000029</v>
      </c>
      <c r="M43" s="42">
        <f t="shared" si="13"/>
        <v>2302.0500000000029</v>
      </c>
      <c r="N43" s="42">
        <f t="shared" si="13"/>
        <v>2302.0500000000029</v>
      </c>
      <c r="O43" s="42">
        <f t="shared" si="13"/>
        <v>2302.0500000000029</v>
      </c>
      <c r="P43"/>
      <c r="Q43" s="39">
        <f t="shared" si="17"/>
        <v>4.6153846153846212E-2</v>
      </c>
      <c r="R43" s="39">
        <f t="shared" si="14"/>
        <v>4.3478260869565417E-2</v>
      </c>
      <c r="S43" s="39">
        <f t="shared" si="14"/>
        <v>4.2253521126760618E-2</v>
      </c>
      <c r="T43" s="39">
        <f t="shared" si="14"/>
        <v>4.0000000000000049E-2</v>
      </c>
      <c r="U43" s="39">
        <f t="shared" si="14"/>
        <v>3.9473684210526369E-2</v>
      </c>
      <c r="V43" s="39">
        <f t="shared" si="14"/>
        <v>3.8709342200976875E-2</v>
      </c>
      <c r="W43"/>
      <c r="X43" s="38">
        <f t="shared" si="15"/>
        <v>3069.4000000000015</v>
      </c>
      <c r="Y43" s="38">
        <f t="shared" si="12"/>
        <v>1534.6999999999971</v>
      </c>
      <c r="Z43" s="38">
        <f t="shared" si="12"/>
        <v>3069.4000000000015</v>
      </c>
      <c r="AA43" s="38">
        <f t="shared" si="12"/>
        <v>767.34999999999854</v>
      </c>
      <c r="AB43" s="38">
        <f t="shared" si="12"/>
        <v>1151.5400000000009</v>
      </c>
    </row>
    <row r="44" spans="1:28" s="32" customFormat="1" x14ac:dyDescent="0.25">
      <c r="A44" s="29">
        <v>9</v>
      </c>
      <c r="B44" s="30">
        <f>+'SY19'!B43*1.03</f>
        <v>54481.85</v>
      </c>
      <c r="C44" s="30">
        <f>+'SY19'!C43*1.03</f>
        <v>57551.25</v>
      </c>
      <c r="D44" s="30">
        <f>+'SY19'!D43*1.03</f>
        <v>59085.950000000004</v>
      </c>
      <c r="E44" s="30">
        <f>+'SY19'!E43*1.03</f>
        <v>62155.350000000006</v>
      </c>
      <c r="F44" s="30">
        <f>+'SY19'!F43*1.03</f>
        <v>62922.700000000004</v>
      </c>
      <c r="G44" s="30">
        <f>+'SY19'!G43*1.03</f>
        <v>64074.240000000005</v>
      </c>
      <c r="H44" s="31"/>
      <c r="I44"/>
      <c r="J44" s="42">
        <f t="shared" si="16"/>
        <v>2302.0499999999956</v>
      </c>
      <c r="K44" s="42">
        <f t="shared" si="13"/>
        <v>2302.0499999999956</v>
      </c>
      <c r="L44" s="42">
        <f t="shared" si="13"/>
        <v>2302.0500000000029</v>
      </c>
      <c r="M44" s="42">
        <f t="shared" si="13"/>
        <v>2302.0500000000029</v>
      </c>
      <c r="N44" s="42">
        <f t="shared" si="13"/>
        <v>2302.0500000000029</v>
      </c>
      <c r="O44" s="42">
        <f t="shared" si="13"/>
        <v>2302.0500000000029</v>
      </c>
      <c r="P44"/>
      <c r="Q44" s="39">
        <f t="shared" si="17"/>
        <v>4.4117647058823442E-2</v>
      </c>
      <c r="R44" s="39">
        <f t="shared" si="14"/>
        <v>4.1666666666666581E-2</v>
      </c>
      <c r="S44" s="39">
        <f t="shared" si="14"/>
        <v>4.0540540540540591E-2</v>
      </c>
      <c r="T44" s="39">
        <f t="shared" si="14"/>
        <v>3.8461538461538505E-2</v>
      </c>
      <c r="U44" s="39">
        <f t="shared" si="14"/>
        <v>3.7974683544303847E-2</v>
      </c>
      <c r="V44" s="39">
        <f t="shared" si="14"/>
        <v>3.7266770046520979E-2</v>
      </c>
      <c r="W44"/>
      <c r="X44" s="38">
        <f t="shared" si="15"/>
        <v>3069.4000000000015</v>
      </c>
      <c r="Y44" s="38">
        <f t="shared" si="12"/>
        <v>1534.7000000000044</v>
      </c>
      <c r="Z44" s="38">
        <f t="shared" si="12"/>
        <v>3069.4000000000015</v>
      </c>
      <c r="AA44" s="38">
        <f t="shared" si="12"/>
        <v>767.34999999999854</v>
      </c>
      <c r="AB44" s="38">
        <f t="shared" si="12"/>
        <v>1151.5400000000009</v>
      </c>
    </row>
    <row r="45" spans="1:28" s="32" customFormat="1" x14ac:dyDescent="0.25">
      <c r="A45" s="29">
        <v>10</v>
      </c>
      <c r="B45" s="30">
        <f>+'SY19'!B44*1.03</f>
        <v>56783.9</v>
      </c>
      <c r="C45" s="30">
        <f>+'SY19'!C44*1.03</f>
        <v>59853.3</v>
      </c>
      <c r="D45" s="30">
        <f>+'SY19'!D44*1.03</f>
        <v>61388</v>
      </c>
      <c r="E45" s="30">
        <f>+'SY19'!E44*1.03</f>
        <v>64457.4</v>
      </c>
      <c r="F45" s="30">
        <f>+'SY19'!F44*1.03</f>
        <v>65224.75</v>
      </c>
      <c r="G45" s="30">
        <f>+'SY19'!G44*1.03</f>
        <v>66376.290000000008</v>
      </c>
      <c r="H45" s="31"/>
      <c r="I45"/>
      <c r="J45" s="42">
        <f t="shared" si="16"/>
        <v>2302.0500000000029</v>
      </c>
      <c r="K45" s="42">
        <f t="shared" si="13"/>
        <v>2302.0500000000029</v>
      </c>
      <c r="L45" s="42">
        <f t="shared" si="13"/>
        <v>2302.0499999999956</v>
      </c>
      <c r="M45" s="42">
        <f t="shared" si="13"/>
        <v>2302.0499999999956</v>
      </c>
      <c r="N45" s="42">
        <f t="shared" si="13"/>
        <v>2302.0499999999956</v>
      </c>
      <c r="O45" s="42">
        <f t="shared" si="13"/>
        <v>2302.0500000000029</v>
      </c>
      <c r="P45"/>
      <c r="Q45" s="39">
        <f t="shared" si="17"/>
        <v>4.2253521126760618E-2</v>
      </c>
      <c r="R45" s="39">
        <f t="shared" si="14"/>
        <v>4.0000000000000049E-2</v>
      </c>
      <c r="S45" s="39">
        <f t="shared" si="14"/>
        <v>3.8961038961038884E-2</v>
      </c>
      <c r="T45" s="39">
        <f t="shared" si="14"/>
        <v>3.7037037037036966E-2</v>
      </c>
      <c r="U45" s="39">
        <f t="shared" si="14"/>
        <v>3.6585365853658465E-2</v>
      </c>
      <c r="V45" s="39">
        <f t="shared" si="14"/>
        <v>3.592785493827165E-2</v>
      </c>
      <c r="W45"/>
      <c r="X45" s="38">
        <f t="shared" si="15"/>
        <v>3069.4000000000015</v>
      </c>
      <c r="Y45" s="38">
        <f t="shared" si="12"/>
        <v>1534.6999999999971</v>
      </c>
      <c r="Z45" s="38">
        <f t="shared" si="12"/>
        <v>3069.4000000000015</v>
      </c>
      <c r="AA45" s="38">
        <f t="shared" si="12"/>
        <v>767.34999999999854</v>
      </c>
      <c r="AB45" s="38">
        <f t="shared" si="12"/>
        <v>1151.5400000000081</v>
      </c>
    </row>
    <row r="46" spans="1:28" s="32" customFormat="1" x14ac:dyDescent="0.25">
      <c r="A46" s="29">
        <v>11</v>
      </c>
      <c r="B46" s="30">
        <f>+'SY19'!B45*1.03</f>
        <v>59085.950000000004</v>
      </c>
      <c r="C46" s="30">
        <f>+'SY19'!C45*1.03</f>
        <v>62155.350000000006</v>
      </c>
      <c r="D46" s="30">
        <f>+'SY19'!D45*1.03</f>
        <v>63690.05</v>
      </c>
      <c r="E46" s="30">
        <f>+'SY19'!E45*1.03</f>
        <v>66759.45</v>
      </c>
      <c r="F46" s="30">
        <f>+'SY19'!F45*1.03</f>
        <v>67526.8</v>
      </c>
      <c r="G46" s="30">
        <f>+'SY19'!G45*1.03</f>
        <v>68678.34</v>
      </c>
      <c r="H46" s="31"/>
      <c r="I46"/>
      <c r="J46" s="42">
        <f t="shared" si="16"/>
        <v>2302.0500000000029</v>
      </c>
      <c r="K46" s="42">
        <f t="shared" si="13"/>
        <v>2302.0500000000029</v>
      </c>
      <c r="L46" s="42">
        <f t="shared" si="13"/>
        <v>2302.0500000000029</v>
      </c>
      <c r="M46" s="42">
        <f t="shared" si="13"/>
        <v>2302.0499999999956</v>
      </c>
      <c r="N46" s="42">
        <f t="shared" si="13"/>
        <v>2302.0500000000029</v>
      </c>
      <c r="O46" s="42">
        <f t="shared" si="13"/>
        <v>2302.0499999999884</v>
      </c>
      <c r="P46"/>
      <c r="Q46" s="39">
        <f t="shared" si="17"/>
        <v>4.0540540540540591E-2</v>
      </c>
      <c r="R46" s="39">
        <f t="shared" si="14"/>
        <v>3.8461538461538505E-2</v>
      </c>
      <c r="S46" s="39">
        <f t="shared" si="14"/>
        <v>3.7500000000000047E-2</v>
      </c>
      <c r="T46" s="39">
        <f t="shared" si="14"/>
        <v>3.5714285714285643E-2</v>
      </c>
      <c r="U46" s="39">
        <f t="shared" si="14"/>
        <v>3.5294117647058872E-2</v>
      </c>
      <c r="V46" s="39">
        <f t="shared" si="14"/>
        <v>3.4681811833713334E-2</v>
      </c>
      <c r="W46"/>
      <c r="X46" s="38">
        <f t="shared" si="15"/>
        <v>3069.4000000000015</v>
      </c>
      <c r="Y46" s="38">
        <f t="shared" si="12"/>
        <v>1534.6999999999971</v>
      </c>
      <c r="Z46" s="38">
        <f t="shared" si="12"/>
        <v>3069.3999999999942</v>
      </c>
      <c r="AA46" s="38">
        <f t="shared" si="12"/>
        <v>767.35000000000582</v>
      </c>
      <c r="AB46" s="38">
        <f t="shared" si="12"/>
        <v>1151.5399999999936</v>
      </c>
    </row>
    <row r="47" spans="1:28" s="32" customFormat="1" x14ac:dyDescent="0.25">
      <c r="A47" s="29">
        <v>12</v>
      </c>
      <c r="B47" s="30">
        <f>+'SY19'!B46*1.03</f>
        <v>61388</v>
      </c>
      <c r="C47" s="30">
        <f>+'SY19'!C46*1.03</f>
        <v>64457.4</v>
      </c>
      <c r="D47" s="30">
        <f>+'SY19'!D46*1.03</f>
        <v>65992.100000000006</v>
      </c>
      <c r="E47" s="30">
        <f>+'SY19'!E46*1.03</f>
        <v>69061.5</v>
      </c>
      <c r="F47" s="30">
        <f>+'SY19'!F46*1.03</f>
        <v>69828.850000000006</v>
      </c>
      <c r="G47" s="30">
        <f>+'SY19'!G46*1.03</f>
        <v>70980.39</v>
      </c>
      <c r="H47" s="31"/>
      <c r="I47"/>
      <c r="J47" s="42">
        <f t="shared" si="16"/>
        <v>2302.0499999999956</v>
      </c>
      <c r="K47" s="42">
        <f t="shared" si="13"/>
        <v>2302.0499999999956</v>
      </c>
      <c r="L47" s="42">
        <f t="shared" si="13"/>
        <v>2302.0500000000029</v>
      </c>
      <c r="M47" s="42">
        <f t="shared" si="13"/>
        <v>2302.0500000000029</v>
      </c>
      <c r="N47" s="42">
        <f t="shared" si="13"/>
        <v>2302.0500000000029</v>
      </c>
      <c r="O47" s="42">
        <f t="shared" si="13"/>
        <v>2302.0500000000029</v>
      </c>
      <c r="P47"/>
      <c r="Q47" s="39">
        <f t="shared" si="17"/>
        <v>3.8961038961038884E-2</v>
      </c>
      <c r="R47" s="39">
        <f t="shared" si="14"/>
        <v>3.7037037037036966E-2</v>
      </c>
      <c r="S47" s="39">
        <f t="shared" si="14"/>
        <v>3.6144578313253059E-2</v>
      </c>
      <c r="T47" s="39">
        <f t="shared" si="14"/>
        <v>3.4482758620689703E-2</v>
      </c>
      <c r="U47" s="39">
        <f t="shared" si="14"/>
        <v>3.409090909090913E-2</v>
      </c>
      <c r="V47" s="39">
        <f t="shared" si="14"/>
        <v>3.3519301718707865E-2</v>
      </c>
      <c r="W47"/>
      <c r="X47" s="38">
        <f t="shared" si="15"/>
        <v>3069.4000000000015</v>
      </c>
      <c r="Y47" s="38">
        <f t="shared" si="12"/>
        <v>1534.7000000000044</v>
      </c>
      <c r="Z47" s="38">
        <f t="shared" si="12"/>
        <v>3069.3999999999942</v>
      </c>
      <c r="AA47" s="38">
        <f t="shared" si="12"/>
        <v>767.35000000000582</v>
      </c>
      <c r="AB47" s="38">
        <f t="shared" si="12"/>
        <v>1151.5399999999936</v>
      </c>
    </row>
    <row r="48" spans="1:28" s="32" customFormat="1" x14ac:dyDescent="0.25">
      <c r="A48" s="29">
        <v>13</v>
      </c>
      <c r="B48" s="30">
        <f>+'SY19'!B47*1.03</f>
        <v>63690.05</v>
      </c>
      <c r="C48" s="30">
        <f>+'SY19'!C47*1.03</f>
        <v>66759.45</v>
      </c>
      <c r="D48" s="30">
        <f>+'SY19'!D47*1.03</f>
        <v>68294.150000000009</v>
      </c>
      <c r="E48" s="30">
        <f>+'SY19'!E47*1.03</f>
        <v>71363.55</v>
      </c>
      <c r="F48" s="30">
        <f>+'SY19'!F47*1.03</f>
        <v>72130.900000000009</v>
      </c>
      <c r="G48" s="30">
        <f>+'SY19'!G47*1.03</f>
        <v>73282.44</v>
      </c>
      <c r="H48" s="31"/>
      <c r="I48"/>
      <c r="J48" s="42">
        <f t="shared" si="16"/>
        <v>2302.0500000000029</v>
      </c>
      <c r="K48" s="42">
        <f t="shared" si="13"/>
        <v>2302.0499999999956</v>
      </c>
      <c r="L48" s="42">
        <f t="shared" si="13"/>
        <v>2302.0500000000029</v>
      </c>
      <c r="M48" s="42">
        <f t="shared" si="13"/>
        <v>2302.0500000000029</v>
      </c>
      <c r="N48" s="42">
        <f t="shared" si="13"/>
        <v>2302.0500000000029</v>
      </c>
      <c r="O48" s="42">
        <f t="shared" si="13"/>
        <v>2302.0500000000029</v>
      </c>
      <c r="P48"/>
      <c r="Q48" s="39">
        <f t="shared" si="17"/>
        <v>3.7500000000000047E-2</v>
      </c>
      <c r="R48" s="39">
        <f t="shared" si="14"/>
        <v>3.5714285714285643E-2</v>
      </c>
      <c r="S48" s="39">
        <f t="shared" si="14"/>
        <v>3.4883720930232599E-2</v>
      </c>
      <c r="T48" s="39">
        <f t="shared" si="14"/>
        <v>3.3333333333333375E-2</v>
      </c>
      <c r="U48" s="39">
        <f t="shared" si="14"/>
        <v>3.2967032967033003E-2</v>
      </c>
      <c r="V48" s="39">
        <f t="shared" si="14"/>
        <v>3.243219711810548E-2</v>
      </c>
      <c r="W48"/>
      <c r="X48" s="38">
        <f t="shared" si="15"/>
        <v>3069.3999999999942</v>
      </c>
      <c r="Y48" s="38">
        <f t="shared" si="12"/>
        <v>1534.7000000000116</v>
      </c>
      <c r="Z48" s="38">
        <f t="shared" si="12"/>
        <v>3069.3999999999942</v>
      </c>
      <c r="AA48" s="38">
        <f t="shared" si="12"/>
        <v>767.35000000000582</v>
      </c>
      <c r="AB48" s="38">
        <f t="shared" si="12"/>
        <v>1151.5399999999936</v>
      </c>
    </row>
    <row r="49" spans="1:28" s="32" customFormat="1" x14ac:dyDescent="0.25">
      <c r="A49" s="29">
        <v>14</v>
      </c>
      <c r="B49" s="30">
        <f>+'SY19'!B48*1.03</f>
        <v>65992.100000000006</v>
      </c>
      <c r="C49" s="30">
        <f>+'SY19'!C48*1.03</f>
        <v>69061.5</v>
      </c>
      <c r="D49" s="30">
        <f>+'SY19'!D48*1.03</f>
        <v>70596.2</v>
      </c>
      <c r="E49" s="30">
        <f>+'SY19'!E48*1.03</f>
        <v>73665.600000000006</v>
      </c>
      <c r="F49" s="30">
        <f>+'SY19'!F48*1.03</f>
        <v>74432.95</v>
      </c>
      <c r="G49" s="30">
        <f>+'SY19'!G48*1.03</f>
        <v>75584.490000000005</v>
      </c>
      <c r="H49" s="31"/>
      <c r="I49"/>
      <c r="J49" s="42">
        <f t="shared" si="16"/>
        <v>2302.0500000000029</v>
      </c>
      <c r="K49" s="42">
        <f t="shared" si="13"/>
        <v>2302.0500000000029</v>
      </c>
      <c r="L49" s="42">
        <f t="shared" si="13"/>
        <v>2302.0499999999884</v>
      </c>
      <c r="M49" s="42">
        <f t="shared" si="13"/>
        <v>2302.0500000000029</v>
      </c>
      <c r="N49" s="42">
        <f t="shared" si="13"/>
        <v>2302.0499999999884</v>
      </c>
      <c r="O49" s="42">
        <f t="shared" si="13"/>
        <v>2302.0500000000029</v>
      </c>
      <c r="P49"/>
      <c r="Q49" s="39">
        <f t="shared" si="17"/>
        <v>3.6144578313253059E-2</v>
      </c>
      <c r="R49" s="39">
        <f t="shared" si="14"/>
        <v>3.4482758620689703E-2</v>
      </c>
      <c r="S49" s="39">
        <f t="shared" si="14"/>
        <v>3.3707865168539151E-2</v>
      </c>
      <c r="T49" s="39">
        <f t="shared" si="14"/>
        <v>3.2258064516129073E-2</v>
      </c>
      <c r="U49" s="39">
        <f t="shared" si="14"/>
        <v>3.1914893617021114E-2</v>
      </c>
      <c r="V49" s="39">
        <f t="shared" si="14"/>
        <v>3.1413391803002233E-2</v>
      </c>
      <c r="W49"/>
      <c r="X49" s="38">
        <f t="shared" si="15"/>
        <v>3069.3999999999942</v>
      </c>
      <c r="Y49" s="38">
        <f t="shared" si="12"/>
        <v>1534.6999999999971</v>
      </c>
      <c r="Z49" s="38">
        <f t="shared" si="12"/>
        <v>3069.4000000000087</v>
      </c>
      <c r="AA49" s="38">
        <f t="shared" si="12"/>
        <v>767.34999999999127</v>
      </c>
      <c r="AB49" s="38">
        <f t="shared" si="12"/>
        <v>1151.5400000000081</v>
      </c>
    </row>
    <row r="50" spans="1:28" s="32" customFormat="1" x14ac:dyDescent="0.25">
      <c r="A50" s="29">
        <v>15</v>
      </c>
      <c r="B50" s="30">
        <f>+'SY19'!B49*1.03</f>
        <v>68294.150000000009</v>
      </c>
      <c r="C50" s="30">
        <f>+'SY19'!C49*1.03</f>
        <v>71363.55</v>
      </c>
      <c r="D50" s="30">
        <f>+'SY19'!D49*1.03</f>
        <v>72898.25</v>
      </c>
      <c r="E50" s="30">
        <f>+'SY19'!E49*1.03</f>
        <v>75967.650000000009</v>
      </c>
      <c r="F50" s="30">
        <f>+'SY19'!F49*1.03</f>
        <v>76735</v>
      </c>
      <c r="G50" s="30">
        <f>+'SY19'!G49*1.03</f>
        <v>77886.540000000008</v>
      </c>
      <c r="H50" s="31"/>
      <c r="I50"/>
      <c r="J50" s="42">
        <f t="shared" si="16"/>
        <v>2302.0500000000029</v>
      </c>
      <c r="K50" s="42">
        <f t="shared" si="13"/>
        <v>2302.0500000000029</v>
      </c>
      <c r="L50" s="42">
        <f t="shared" si="13"/>
        <v>2302.0500000000029</v>
      </c>
      <c r="M50" s="42">
        <f t="shared" si="13"/>
        <v>2302.0500000000029</v>
      </c>
      <c r="N50" s="42">
        <f t="shared" si="13"/>
        <v>2302.0500000000029</v>
      </c>
      <c r="O50" s="42">
        <f t="shared" si="13"/>
        <v>2302.0500000000029</v>
      </c>
      <c r="P50"/>
      <c r="Q50" s="39">
        <f t="shared" si="17"/>
        <v>3.4883720930232599E-2</v>
      </c>
      <c r="R50" s="39">
        <f t="shared" si="14"/>
        <v>3.3333333333333375E-2</v>
      </c>
      <c r="S50" s="39">
        <f t="shared" si="14"/>
        <v>3.2608695652173954E-2</v>
      </c>
      <c r="T50" s="39">
        <f t="shared" si="14"/>
        <v>3.1250000000000035E-2</v>
      </c>
      <c r="U50" s="39">
        <f t="shared" si="14"/>
        <v>3.0927835051546431E-2</v>
      </c>
      <c r="V50" s="39">
        <f t="shared" si="14"/>
        <v>3.0456645272065774E-2</v>
      </c>
      <c r="W50"/>
      <c r="X50" s="38">
        <f t="shared" si="15"/>
        <v>3069.3999999999942</v>
      </c>
      <c r="Y50" s="38">
        <f t="shared" si="12"/>
        <v>1534.6999999999971</v>
      </c>
      <c r="Z50" s="38">
        <f t="shared" si="12"/>
        <v>3069.4000000000087</v>
      </c>
      <c r="AA50" s="38">
        <f t="shared" si="12"/>
        <v>767.34999999999127</v>
      </c>
      <c r="AB50" s="38">
        <f t="shared" si="12"/>
        <v>1151.5400000000081</v>
      </c>
    </row>
    <row r="51" spans="1:28" s="32" customFormat="1" x14ac:dyDescent="0.25">
      <c r="A51" s="29">
        <v>16</v>
      </c>
      <c r="B51" s="30"/>
      <c r="C51" s="30"/>
      <c r="D51" s="30"/>
      <c r="E51" s="30"/>
      <c r="F51" s="30"/>
      <c r="G51" s="30"/>
      <c r="H51" s="31"/>
      <c r="I51"/>
      <c r="J51" s="42"/>
      <c r="K51" s="42"/>
      <c r="L51" s="42"/>
      <c r="M51" s="42"/>
      <c r="N51" s="42"/>
      <c r="O51" s="42"/>
      <c r="P51"/>
      <c r="Q51" s="39"/>
      <c r="R51" s="39"/>
      <c r="S51" s="39"/>
      <c r="T51" s="39"/>
      <c r="U51" s="39"/>
      <c r="V51" s="39"/>
      <c r="W51"/>
      <c r="X51" s="38"/>
      <c r="Y51" s="38"/>
      <c r="Z51" s="38"/>
      <c r="AA51" s="38"/>
      <c r="AB51" s="38"/>
    </row>
    <row r="52" spans="1:28" s="32" customFormat="1" x14ac:dyDescent="0.25">
      <c r="A52" s="29">
        <v>17</v>
      </c>
      <c r="B52" s="30"/>
      <c r="C52" s="30"/>
      <c r="D52" s="30"/>
      <c r="E52" s="30"/>
      <c r="F52" s="30"/>
      <c r="G52" s="30"/>
      <c r="H52" s="31"/>
      <c r="I52"/>
      <c r="J52" s="42"/>
      <c r="K52" s="42"/>
      <c r="L52" s="42"/>
      <c r="M52" s="42"/>
      <c r="N52" s="42"/>
      <c r="O52" s="42"/>
      <c r="P52" s="42"/>
      <c r="Q52" s="39"/>
      <c r="R52" s="39"/>
      <c r="S52" s="39"/>
      <c r="T52" s="39"/>
      <c r="U52" s="39"/>
      <c r="V52" s="39"/>
      <c r="W52" s="39"/>
      <c r="X52" s="38"/>
      <c r="Y52" s="38"/>
      <c r="Z52" s="38"/>
      <c r="AA52" s="38"/>
      <c r="AB52" s="38"/>
    </row>
    <row r="53" spans="1:28" s="32" customFormat="1" x14ac:dyDescent="0.25">
      <c r="A53" s="29">
        <v>18</v>
      </c>
      <c r="B53" s="30"/>
      <c r="C53" s="30"/>
      <c r="D53" s="30"/>
      <c r="E53" s="30"/>
      <c r="F53" s="30"/>
      <c r="G53" s="30"/>
      <c r="H53" s="31"/>
      <c r="I53"/>
      <c r="J53" s="42"/>
      <c r="K53" s="42"/>
      <c r="L53" s="42"/>
      <c r="M53" s="42"/>
      <c r="N53" s="42"/>
      <c r="O53" s="42"/>
      <c r="P53" s="42"/>
      <c r="Q53" s="39"/>
      <c r="R53" s="39"/>
      <c r="S53" s="39"/>
      <c r="T53" s="39"/>
      <c r="U53" s="39"/>
      <c r="V53" s="39"/>
      <c r="W53" s="39"/>
      <c r="X53" s="38"/>
      <c r="Y53" s="38"/>
      <c r="Z53" s="38"/>
      <c r="AA53" s="38"/>
      <c r="AB53" s="38"/>
    </row>
    <row r="54" spans="1:28" s="32" customFormat="1" x14ac:dyDescent="0.25">
      <c r="A54" s="29">
        <v>19</v>
      </c>
      <c r="B54" s="30"/>
      <c r="C54" s="30"/>
      <c r="D54" s="30"/>
      <c r="E54" s="30"/>
      <c r="F54" s="30"/>
      <c r="G54" s="30"/>
      <c r="H54" s="31"/>
      <c r="I54"/>
      <c r="J54" s="38"/>
      <c r="K54" s="38"/>
      <c r="L54" s="38"/>
      <c r="M54" s="38"/>
      <c r="N54" s="38"/>
      <c r="O54" s="38"/>
      <c r="P54" s="38"/>
      <c r="Q54" s="39"/>
      <c r="R54" s="39"/>
      <c r="S54" s="39"/>
      <c r="T54" s="39"/>
      <c r="U54" s="39"/>
      <c r="V54" s="39"/>
      <c r="W54" s="39"/>
      <c r="X54" s="38"/>
      <c r="Y54" s="38"/>
      <c r="Z54" s="38"/>
      <c r="AA54" s="38"/>
      <c r="AB54" s="38"/>
    </row>
    <row r="55" spans="1:28" s="32" customFormat="1" x14ac:dyDescent="0.25">
      <c r="A55" s="29">
        <v>20</v>
      </c>
      <c r="B55" s="30"/>
      <c r="C55" s="30"/>
      <c r="D55" s="30"/>
      <c r="E55" s="30"/>
      <c r="F55" s="30"/>
      <c r="G55" s="30"/>
      <c r="H55" s="31"/>
      <c r="I55"/>
      <c r="J55" s="38"/>
      <c r="K55" s="38"/>
      <c r="L55" s="38"/>
      <c r="M55" s="38"/>
      <c r="N55" s="38"/>
      <c r="O55" s="38"/>
      <c r="P55" s="38"/>
      <c r="Q55" s="39"/>
      <c r="R55" s="39"/>
      <c r="S55" s="39"/>
      <c r="T55" s="39"/>
      <c r="U55" s="39"/>
      <c r="V55" s="39"/>
      <c r="W55" s="39"/>
      <c r="X55" s="38"/>
      <c r="Y55" s="38"/>
      <c r="Z55" s="38"/>
      <c r="AA55" s="38"/>
      <c r="AB55" s="38"/>
    </row>
    <row r="56" spans="1:28" s="32" customFormat="1" x14ac:dyDescent="0.25">
      <c r="A56" s="29">
        <v>21</v>
      </c>
      <c r="B56" s="30"/>
      <c r="C56" s="30"/>
      <c r="D56" s="30"/>
      <c r="E56" s="30"/>
      <c r="F56" s="30"/>
      <c r="G56" s="30"/>
      <c r="H56" s="31"/>
      <c r="I56"/>
      <c r="L56" s="38"/>
      <c r="M56" s="39"/>
      <c r="N56" s="38"/>
      <c r="O56" s="39"/>
      <c r="P56" s="38"/>
      <c r="Q56" s="39"/>
      <c r="R56" s="38"/>
      <c r="S56" s="39"/>
      <c r="T56" s="38"/>
      <c r="U56" s="39"/>
      <c r="V56" s="38"/>
      <c r="W56" s="39"/>
    </row>
    <row r="57" spans="1:28" s="32" customFormat="1" x14ac:dyDescent="0.25">
      <c r="A57" s="29">
        <v>22</v>
      </c>
      <c r="B57" s="30"/>
      <c r="C57" s="30"/>
      <c r="D57" s="30"/>
      <c r="E57" s="30"/>
      <c r="F57" s="30"/>
      <c r="G57" s="30"/>
      <c r="H57" s="31"/>
      <c r="I57"/>
      <c r="J57"/>
      <c r="K57"/>
      <c r="L57" s="42"/>
      <c r="M57" s="43"/>
      <c r="N57" s="42"/>
      <c r="O57" s="43"/>
      <c r="P57" s="42"/>
      <c r="Q57" s="43"/>
      <c r="R57" s="42"/>
      <c r="S57" s="43"/>
      <c r="T57" s="42"/>
      <c r="U57" s="43"/>
      <c r="V57" s="38"/>
      <c r="W57" s="39"/>
    </row>
    <row r="58" spans="1:28" s="32" customFormat="1" x14ac:dyDescent="0.25">
      <c r="A58" s="29">
        <v>23</v>
      </c>
      <c r="B58" s="30"/>
      <c r="C58" s="30"/>
      <c r="D58" s="30"/>
      <c r="E58" s="30"/>
      <c r="F58" s="30"/>
      <c r="G58" s="30"/>
      <c r="H58" s="31"/>
      <c r="I58"/>
      <c r="J58"/>
      <c r="K58"/>
      <c r="L58" s="42"/>
      <c r="M58" s="43"/>
      <c r="N58" s="42"/>
      <c r="O58" s="43"/>
      <c r="P58" s="42"/>
      <c r="Q58" s="43"/>
      <c r="R58" s="42"/>
      <c r="S58" s="43"/>
      <c r="T58" s="42"/>
      <c r="U58" s="43"/>
      <c r="V58" s="38"/>
      <c r="W58" s="39"/>
    </row>
    <row r="59" spans="1:28" s="32" customFormat="1" x14ac:dyDescent="0.25">
      <c r="A59" s="29">
        <v>24</v>
      </c>
      <c r="B59" s="30"/>
      <c r="C59" s="30"/>
      <c r="D59" s="30"/>
      <c r="E59" s="30"/>
      <c r="F59" s="30"/>
      <c r="G59" s="30"/>
      <c r="H59" s="31"/>
      <c r="I59"/>
      <c r="J59"/>
      <c r="K59"/>
      <c r="L59" s="42"/>
      <c r="M59" s="43"/>
      <c r="N59" s="42"/>
      <c r="O59" s="43"/>
      <c r="P59" s="42"/>
      <c r="Q59" s="43"/>
      <c r="R59" s="42"/>
      <c r="S59" s="43"/>
      <c r="T59" s="42"/>
      <c r="U59" s="43"/>
      <c r="V59" s="38"/>
      <c r="W59" s="39"/>
    </row>
    <row r="60" spans="1:28" s="32" customFormat="1" x14ac:dyDescent="0.25">
      <c r="A60" s="14"/>
      <c r="B60" s="14"/>
      <c r="C60" s="14"/>
      <c r="D60" s="14"/>
      <c r="E60" s="14"/>
      <c r="F60" s="14"/>
      <c r="G60" s="14"/>
      <c r="H60" s="14"/>
      <c r="I60"/>
      <c r="J60"/>
      <c r="K60"/>
      <c r="L60" s="42"/>
      <c r="M60" s="43"/>
      <c r="N60" s="42"/>
      <c r="O60" s="43"/>
      <c r="P60" s="42"/>
      <c r="Q60" s="43"/>
      <c r="R60" s="42"/>
      <c r="S60" s="43"/>
      <c r="T60" s="42"/>
      <c r="U60" s="43"/>
      <c r="V60" s="38"/>
      <c r="W60" s="39"/>
    </row>
    <row r="61" spans="1:28" s="32" customFormat="1" x14ac:dyDescent="0.25">
      <c r="A61" s="33"/>
      <c r="B61" s="34"/>
      <c r="C61" s="34"/>
      <c r="D61" s="34"/>
      <c r="E61" s="34"/>
      <c r="F61" s="34"/>
      <c r="G61" s="34"/>
      <c r="H61" s="31"/>
      <c r="I61"/>
      <c r="J61"/>
      <c r="K61"/>
    </row>
    <row r="62" spans="1:28" s="5" customFormat="1" x14ac:dyDescent="0.25">
      <c r="A62" s="6" t="s">
        <v>17</v>
      </c>
      <c r="G62" s="18"/>
    </row>
    <row r="64" spans="1:28" x14ac:dyDescent="0.25">
      <c r="A64" s="15"/>
      <c r="B64" s="16" t="s">
        <v>3</v>
      </c>
      <c r="C64" s="16" t="s">
        <v>4</v>
      </c>
      <c r="D64" s="16" t="s">
        <v>5</v>
      </c>
      <c r="E64" s="16" t="s">
        <v>6</v>
      </c>
      <c r="F64" s="16" t="s">
        <v>7</v>
      </c>
      <c r="G64" s="16" t="s">
        <v>8</v>
      </c>
      <c r="H64" s="16" t="s">
        <v>9</v>
      </c>
      <c r="I64" s="37"/>
    </row>
    <row r="65" spans="1:9" x14ac:dyDescent="0.25">
      <c r="A65" s="8">
        <v>1</v>
      </c>
      <c r="B65" s="17">
        <f t="shared" ref="B65:G80" si="18">+B7*B36</f>
        <v>0</v>
      </c>
      <c r="C65" s="17">
        <f t="shared" si="18"/>
        <v>0</v>
      </c>
      <c r="D65" s="17">
        <f t="shared" si="18"/>
        <v>0</v>
      </c>
      <c r="E65" s="17">
        <f t="shared" si="18"/>
        <v>0</v>
      </c>
      <c r="F65" s="17">
        <f t="shared" si="18"/>
        <v>0</v>
      </c>
      <c r="G65" s="17">
        <f t="shared" si="18"/>
        <v>0</v>
      </c>
      <c r="H65" s="19">
        <f>SUM(B65:G65)</f>
        <v>0</v>
      </c>
      <c r="I65" s="41"/>
    </row>
    <row r="66" spans="1:9" x14ac:dyDescent="0.25">
      <c r="A66" s="8">
        <v>2</v>
      </c>
      <c r="B66" s="17">
        <f t="shared" si="18"/>
        <v>1342862.5</v>
      </c>
      <c r="C66" s="17">
        <f t="shared" si="18"/>
        <v>165747.6</v>
      </c>
      <c r="D66" s="17">
        <f t="shared" si="18"/>
        <v>730517.20000000007</v>
      </c>
      <c r="E66" s="17">
        <f t="shared" si="18"/>
        <v>92082</v>
      </c>
      <c r="F66" s="17">
        <f t="shared" si="18"/>
        <v>0</v>
      </c>
      <c r="G66" s="17">
        <f t="shared" si="18"/>
        <v>47959.89</v>
      </c>
      <c r="H66" s="19">
        <f t="shared" ref="H66:H88" si="19">SUM(B66:G66)</f>
        <v>2379169.1900000004</v>
      </c>
      <c r="I66" s="41"/>
    </row>
    <row r="67" spans="1:9" x14ac:dyDescent="0.25">
      <c r="A67" s="8">
        <v>3</v>
      </c>
      <c r="B67" s="17">
        <f t="shared" si="18"/>
        <v>691382.35000000009</v>
      </c>
      <c r="C67" s="17">
        <f t="shared" si="18"/>
        <v>87477.900000000009</v>
      </c>
      <c r="D67" s="17">
        <f t="shared" si="18"/>
        <v>588557.45000000007</v>
      </c>
      <c r="E67" s="17">
        <f t="shared" si="18"/>
        <v>96686.1</v>
      </c>
      <c r="F67" s="17">
        <f t="shared" si="18"/>
        <v>0</v>
      </c>
      <c r="G67" s="17">
        <f t="shared" si="18"/>
        <v>50261.94</v>
      </c>
      <c r="H67" s="19">
        <f t="shared" si="19"/>
        <v>1514365.7400000002</v>
      </c>
      <c r="I67" s="41"/>
    </row>
    <row r="68" spans="1:9" x14ac:dyDescent="0.25">
      <c r="A68" s="8">
        <v>4</v>
      </c>
      <c r="B68" s="17">
        <f t="shared" si="18"/>
        <v>2105608.4000000004</v>
      </c>
      <c r="C68" s="17">
        <f t="shared" si="18"/>
        <v>460410</v>
      </c>
      <c r="D68" s="17">
        <f t="shared" si="18"/>
        <v>3354086.85</v>
      </c>
      <c r="E68" s="17">
        <f t="shared" si="18"/>
        <v>151935.29999999999</v>
      </c>
      <c r="F68" s="17">
        <f t="shared" si="18"/>
        <v>102824.90000000001</v>
      </c>
      <c r="G68" s="17">
        <f t="shared" si="18"/>
        <v>0</v>
      </c>
      <c r="H68" s="19">
        <f t="shared" si="19"/>
        <v>6174865.4500000002</v>
      </c>
      <c r="I68" s="41"/>
    </row>
    <row r="69" spans="1:9" x14ac:dyDescent="0.25">
      <c r="A69" s="8">
        <v>5</v>
      </c>
      <c r="B69" s="17">
        <f t="shared" si="18"/>
        <v>769652.05</v>
      </c>
      <c r="C69" s="17">
        <f t="shared" si="18"/>
        <v>48343.05</v>
      </c>
      <c r="D69" s="17">
        <f t="shared" si="18"/>
        <v>897799.5</v>
      </c>
      <c r="E69" s="17">
        <f t="shared" si="18"/>
        <v>0</v>
      </c>
      <c r="F69" s="17">
        <f t="shared" si="18"/>
        <v>0</v>
      </c>
      <c r="G69" s="17">
        <f t="shared" si="18"/>
        <v>0</v>
      </c>
      <c r="H69" s="19">
        <f t="shared" si="19"/>
        <v>1715794.6</v>
      </c>
      <c r="I69" s="41"/>
    </row>
    <row r="70" spans="1:9" x14ac:dyDescent="0.25">
      <c r="A70" s="8">
        <v>6</v>
      </c>
      <c r="B70" s="17">
        <f t="shared" si="18"/>
        <v>380605.60000000003</v>
      </c>
      <c r="C70" s="17">
        <f t="shared" si="18"/>
        <v>101290.2</v>
      </c>
      <c r="D70" s="17">
        <f t="shared" si="18"/>
        <v>1147955.6000000001</v>
      </c>
      <c r="E70" s="17">
        <f t="shared" si="18"/>
        <v>220996.80000000002</v>
      </c>
      <c r="F70" s="17">
        <f t="shared" si="18"/>
        <v>0</v>
      </c>
      <c r="G70" s="17">
        <f t="shared" si="18"/>
        <v>0</v>
      </c>
      <c r="H70" s="19">
        <f t="shared" si="19"/>
        <v>1850848.2000000002</v>
      </c>
      <c r="I70" s="41"/>
    </row>
    <row r="71" spans="1:9" x14ac:dyDescent="0.25">
      <c r="A71" s="8">
        <v>7</v>
      </c>
      <c r="B71" s="17">
        <f t="shared" si="18"/>
        <v>648410.75</v>
      </c>
      <c r="C71" s="17">
        <f t="shared" si="18"/>
        <v>158841.44999999998</v>
      </c>
      <c r="D71" s="17">
        <f t="shared" si="18"/>
        <v>708264.04999999993</v>
      </c>
      <c r="E71" s="17">
        <f t="shared" si="18"/>
        <v>172653.75</v>
      </c>
      <c r="F71" s="17">
        <f t="shared" si="18"/>
        <v>0</v>
      </c>
      <c r="G71" s="17">
        <f t="shared" si="18"/>
        <v>0</v>
      </c>
      <c r="H71" s="19">
        <f t="shared" si="19"/>
        <v>1688170</v>
      </c>
      <c r="I71" s="41"/>
    </row>
    <row r="72" spans="1:9" x14ac:dyDescent="0.25">
      <c r="A72" s="8">
        <v>8</v>
      </c>
      <c r="B72" s="17">
        <f t="shared" si="18"/>
        <v>469618.2</v>
      </c>
      <c r="C72" s="17">
        <f t="shared" si="18"/>
        <v>55249.200000000004</v>
      </c>
      <c r="D72" s="17">
        <f t="shared" si="18"/>
        <v>1135678</v>
      </c>
      <c r="E72" s="17">
        <f t="shared" si="18"/>
        <v>119706.6</v>
      </c>
      <c r="F72" s="17">
        <f t="shared" si="18"/>
        <v>0</v>
      </c>
      <c r="G72" s="17">
        <f t="shared" si="18"/>
        <v>0</v>
      </c>
      <c r="H72" s="19">
        <f t="shared" si="19"/>
        <v>1780252</v>
      </c>
      <c r="I72" s="41"/>
    </row>
    <row r="73" spans="1:9" x14ac:dyDescent="0.25">
      <c r="A73" s="8">
        <v>9</v>
      </c>
      <c r="B73" s="17">
        <f t="shared" si="18"/>
        <v>789986.82499999995</v>
      </c>
      <c r="C73" s="17">
        <f t="shared" si="18"/>
        <v>0</v>
      </c>
      <c r="D73" s="17">
        <f t="shared" si="18"/>
        <v>1595320.6500000001</v>
      </c>
      <c r="E73" s="17">
        <f t="shared" si="18"/>
        <v>360501.03</v>
      </c>
      <c r="F73" s="17">
        <f t="shared" si="18"/>
        <v>0</v>
      </c>
      <c r="G73" s="17">
        <f t="shared" si="18"/>
        <v>0</v>
      </c>
      <c r="H73" s="19">
        <f t="shared" si="19"/>
        <v>2745808.5049999999</v>
      </c>
      <c r="I73" s="41"/>
    </row>
    <row r="74" spans="1:9" x14ac:dyDescent="0.25">
      <c r="A74" s="8">
        <v>10</v>
      </c>
      <c r="B74" s="17">
        <f t="shared" si="18"/>
        <v>624622.9</v>
      </c>
      <c r="C74" s="17">
        <f t="shared" si="18"/>
        <v>59853.3</v>
      </c>
      <c r="D74" s="17">
        <f t="shared" si="18"/>
        <v>1166372</v>
      </c>
      <c r="E74" s="17">
        <f t="shared" si="18"/>
        <v>322287</v>
      </c>
      <c r="F74" s="17">
        <f t="shared" si="18"/>
        <v>0</v>
      </c>
      <c r="G74" s="17">
        <f t="shared" si="18"/>
        <v>0</v>
      </c>
      <c r="H74" s="19">
        <f t="shared" si="19"/>
        <v>2173135.2000000002</v>
      </c>
      <c r="I74" s="41"/>
    </row>
    <row r="75" spans="1:9" x14ac:dyDescent="0.25">
      <c r="A75" s="8">
        <v>11</v>
      </c>
      <c r="B75" s="17">
        <f t="shared" si="18"/>
        <v>886289.25000000012</v>
      </c>
      <c r="C75" s="17">
        <f t="shared" si="18"/>
        <v>186466.05000000002</v>
      </c>
      <c r="D75" s="17">
        <f t="shared" si="18"/>
        <v>1783321.4000000001</v>
      </c>
      <c r="E75" s="17">
        <f t="shared" si="18"/>
        <v>66759.45</v>
      </c>
      <c r="F75" s="17">
        <f t="shared" si="18"/>
        <v>135053.6</v>
      </c>
      <c r="G75" s="17">
        <f t="shared" si="18"/>
        <v>0</v>
      </c>
      <c r="H75" s="19">
        <f t="shared" si="19"/>
        <v>3057889.7500000005</v>
      </c>
      <c r="I75" s="41"/>
    </row>
    <row r="76" spans="1:9" x14ac:dyDescent="0.25">
      <c r="A76" s="8">
        <v>12</v>
      </c>
      <c r="B76" s="17">
        <f t="shared" si="18"/>
        <v>798044</v>
      </c>
      <c r="C76" s="17">
        <f t="shared" si="18"/>
        <v>386744.4</v>
      </c>
      <c r="D76" s="17">
        <f t="shared" si="18"/>
        <v>3035636.6</v>
      </c>
      <c r="E76" s="17">
        <f t="shared" si="18"/>
        <v>345307.5</v>
      </c>
      <c r="F76" s="17">
        <f t="shared" si="18"/>
        <v>139657.70000000001</v>
      </c>
      <c r="G76" s="17">
        <f t="shared" si="18"/>
        <v>212941.16999999998</v>
      </c>
      <c r="H76" s="19">
        <f t="shared" si="19"/>
        <v>4918331.37</v>
      </c>
      <c r="I76" s="41"/>
    </row>
    <row r="77" spans="1:9" x14ac:dyDescent="0.25">
      <c r="A77" s="8">
        <v>13</v>
      </c>
      <c r="B77" s="17">
        <f t="shared" si="18"/>
        <v>636900.5</v>
      </c>
      <c r="C77" s="17">
        <f t="shared" si="18"/>
        <v>133518.9</v>
      </c>
      <c r="D77" s="17">
        <f t="shared" si="18"/>
        <v>1980530.3500000003</v>
      </c>
      <c r="E77" s="17">
        <f t="shared" si="18"/>
        <v>356817.75</v>
      </c>
      <c r="F77" s="17">
        <f t="shared" si="18"/>
        <v>0</v>
      </c>
      <c r="G77" s="17">
        <f t="shared" si="18"/>
        <v>73282.44</v>
      </c>
      <c r="H77" s="19">
        <f t="shared" si="19"/>
        <v>3181049.9400000004</v>
      </c>
      <c r="I77" s="41"/>
    </row>
    <row r="78" spans="1:9" x14ac:dyDescent="0.25">
      <c r="A78" s="8">
        <v>14</v>
      </c>
      <c r="B78" s="17">
        <f t="shared" si="18"/>
        <v>1517818.3</v>
      </c>
      <c r="C78" s="17">
        <f t="shared" si="18"/>
        <v>138123</v>
      </c>
      <c r="D78" s="17">
        <f t="shared" si="18"/>
        <v>1835501.2</v>
      </c>
      <c r="E78" s="17">
        <f t="shared" si="18"/>
        <v>294662.40000000002</v>
      </c>
      <c r="F78" s="17">
        <f t="shared" si="18"/>
        <v>0</v>
      </c>
      <c r="G78" s="17">
        <f t="shared" si="18"/>
        <v>0</v>
      </c>
      <c r="H78" s="19">
        <f t="shared" si="19"/>
        <v>3786104.9</v>
      </c>
      <c r="I78" s="41"/>
    </row>
    <row r="79" spans="1:9" x14ac:dyDescent="0.25">
      <c r="A79" s="8">
        <v>15</v>
      </c>
      <c r="B79" s="17">
        <f t="shared" si="18"/>
        <v>12497829.450000001</v>
      </c>
      <c r="C79" s="17">
        <f t="shared" si="18"/>
        <v>1712725.2000000002</v>
      </c>
      <c r="D79" s="17">
        <f t="shared" si="18"/>
        <v>16154252.199999999</v>
      </c>
      <c r="E79" s="17">
        <f t="shared" si="18"/>
        <v>4892316.6600000011</v>
      </c>
      <c r="F79" s="17">
        <f t="shared" si="18"/>
        <v>1427271</v>
      </c>
      <c r="G79" s="17">
        <f t="shared" si="18"/>
        <v>389432.70000000007</v>
      </c>
      <c r="H79" s="19">
        <f t="shared" si="19"/>
        <v>37073827.210000008</v>
      </c>
      <c r="I79" s="41"/>
    </row>
    <row r="80" spans="1:9" x14ac:dyDescent="0.25">
      <c r="A80" s="8">
        <v>16</v>
      </c>
      <c r="B80" s="17">
        <f t="shared" si="18"/>
        <v>0</v>
      </c>
      <c r="C80" s="17">
        <f t="shared" si="18"/>
        <v>0</v>
      </c>
      <c r="D80" s="17">
        <f t="shared" si="18"/>
        <v>0</v>
      </c>
      <c r="E80" s="17">
        <f t="shared" si="18"/>
        <v>0</v>
      </c>
      <c r="F80" s="17">
        <f t="shared" si="18"/>
        <v>0</v>
      </c>
      <c r="G80" s="17">
        <f t="shared" si="18"/>
        <v>0</v>
      </c>
      <c r="H80" s="19">
        <f t="shared" si="19"/>
        <v>0</v>
      </c>
      <c r="I80" s="41"/>
    </row>
    <row r="81" spans="1:11" x14ac:dyDescent="0.25">
      <c r="A81" s="8">
        <v>17</v>
      </c>
      <c r="B81" s="17">
        <f t="shared" ref="B81:G88" si="20">+B23*B52</f>
        <v>0</v>
      </c>
      <c r="C81" s="17">
        <f t="shared" si="20"/>
        <v>0</v>
      </c>
      <c r="D81" s="17">
        <f t="shared" si="20"/>
        <v>0</v>
      </c>
      <c r="E81" s="17">
        <f t="shared" si="20"/>
        <v>0</v>
      </c>
      <c r="F81" s="17">
        <f t="shared" si="20"/>
        <v>0</v>
      </c>
      <c r="G81" s="17">
        <f t="shared" si="20"/>
        <v>0</v>
      </c>
      <c r="H81" s="19">
        <f t="shared" si="19"/>
        <v>0</v>
      </c>
      <c r="I81" s="41"/>
    </row>
    <row r="82" spans="1:11" x14ac:dyDescent="0.25">
      <c r="A82" s="8">
        <v>18</v>
      </c>
      <c r="B82" s="17">
        <f t="shared" si="20"/>
        <v>0</v>
      </c>
      <c r="C82" s="17">
        <f t="shared" si="20"/>
        <v>0</v>
      </c>
      <c r="D82" s="17">
        <f t="shared" si="20"/>
        <v>0</v>
      </c>
      <c r="E82" s="17">
        <f t="shared" si="20"/>
        <v>0</v>
      </c>
      <c r="F82" s="17">
        <f t="shared" si="20"/>
        <v>0</v>
      </c>
      <c r="G82" s="17">
        <f t="shared" si="20"/>
        <v>0</v>
      </c>
      <c r="H82" s="19">
        <f t="shared" si="19"/>
        <v>0</v>
      </c>
      <c r="I82" s="41"/>
    </row>
    <row r="83" spans="1:11" x14ac:dyDescent="0.25">
      <c r="A83" s="8">
        <v>19</v>
      </c>
      <c r="B83" s="17">
        <f t="shared" si="20"/>
        <v>0</v>
      </c>
      <c r="C83" s="17">
        <f t="shared" si="20"/>
        <v>0</v>
      </c>
      <c r="D83" s="17">
        <f t="shared" si="20"/>
        <v>0</v>
      </c>
      <c r="E83" s="17">
        <f t="shared" si="20"/>
        <v>0</v>
      </c>
      <c r="F83" s="17">
        <f t="shared" si="20"/>
        <v>0</v>
      </c>
      <c r="G83" s="17">
        <f t="shared" si="20"/>
        <v>0</v>
      </c>
      <c r="H83" s="19">
        <f t="shared" si="19"/>
        <v>0</v>
      </c>
      <c r="I83" s="41"/>
    </row>
    <row r="84" spans="1:11" x14ac:dyDescent="0.25">
      <c r="A84" s="8">
        <v>20</v>
      </c>
      <c r="B84" s="17">
        <f t="shared" si="20"/>
        <v>0</v>
      </c>
      <c r="C84" s="17">
        <f t="shared" si="20"/>
        <v>0</v>
      </c>
      <c r="D84" s="17">
        <f t="shared" si="20"/>
        <v>0</v>
      </c>
      <c r="E84" s="17">
        <f t="shared" si="20"/>
        <v>0</v>
      </c>
      <c r="F84" s="17">
        <f t="shared" si="20"/>
        <v>0</v>
      </c>
      <c r="G84" s="17">
        <f t="shared" si="20"/>
        <v>0</v>
      </c>
      <c r="H84" s="19">
        <f t="shared" si="19"/>
        <v>0</v>
      </c>
      <c r="I84" s="41"/>
    </row>
    <row r="85" spans="1:11" x14ac:dyDescent="0.25">
      <c r="A85" s="8">
        <v>21</v>
      </c>
      <c r="B85" s="17">
        <f t="shared" si="20"/>
        <v>0</v>
      </c>
      <c r="C85" s="17">
        <f t="shared" si="20"/>
        <v>0</v>
      </c>
      <c r="D85" s="17">
        <f t="shared" si="20"/>
        <v>0</v>
      </c>
      <c r="E85" s="17">
        <f t="shared" si="20"/>
        <v>0</v>
      </c>
      <c r="F85" s="17">
        <f t="shared" si="20"/>
        <v>0</v>
      </c>
      <c r="G85" s="17">
        <f t="shared" si="20"/>
        <v>0</v>
      </c>
      <c r="H85" s="19">
        <f t="shared" si="19"/>
        <v>0</v>
      </c>
      <c r="I85" s="41"/>
    </row>
    <row r="86" spans="1:11" x14ac:dyDescent="0.25">
      <c r="A86" s="8">
        <v>22</v>
      </c>
      <c r="B86" s="17">
        <f t="shared" si="20"/>
        <v>0</v>
      </c>
      <c r="C86" s="17">
        <f t="shared" si="20"/>
        <v>0</v>
      </c>
      <c r="D86" s="17">
        <f t="shared" si="20"/>
        <v>0</v>
      </c>
      <c r="E86" s="17">
        <f t="shared" si="20"/>
        <v>0</v>
      </c>
      <c r="F86" s="17">
        <f t="shared" si="20"/>
        <v>0</v>
      </c>
      <c r="G86" s="17">
        <f t="shared" si="20"/>
        <v>0</v>
      </c>
      <c r="H86" s="19">
        <f t="shared" si="19"/>
        <v>0</v>
      </c>
      <c r="I86" s="41"/>
    </row>
    <row r="87" spans="1:11" x14ac:dyDescent="0.25">
      <c r="A87" s="8">
        <v>23</v>
      </c>
      <c r="B87" s="17">
        <f t="shared" si="20"/>
        <v>0</v>
      </c>
      <c r="C87" s="17">
        <f t="shared" si="20"/>
        <v>0</v>
      </c>
      <c r="D87" s="17">
        <f t="shared" si="20"/>
        <v>0</v>
      </c>
      <c r="E87" s="17">
        <f t="shared" si="20"/>
        <v>0</v>
      </c>
      <c r="F87" s="17">
        <f t="shared" si="20"/>
        <v>0</v>
      </c>
      <c r="G87" s="17">
        <f t="shared" si="20"/>
        <v>0</v>
      </c>
      <c r="H87" s="19">
        <f t="shared" si="19"/>
        <v>0</v>
      </c>
      <c r="I87" s="41"/>
    </row>
    <row r="88" spans="1:11" x14ac:dyDescent="0.25">
      <c r="A88" s="8">
        <v>24</v>
      </c>
      <c r="B88" s="17">
        <f t="shared" si="20"/>
        <v>0</v>
      </c>
      <c r="C88" s="17">
        <f t="shared" si="20"/>
        <v>0</v>
      </c>
      <c r="D88" s="17">
        <f t="shared" si="20"/>
        <v>0</v>
      </c>
      <c r="E88" s="17">
        <f t="shared" si="20"/>
        <v>0</v>
      </c>
      <c r="F88" s="17">
        <f t="shared" si="20"/>
        <v>0</v>
      </c>
      <c r="G88" s="17">
        <f t="shared" si="20"/>
        <v>0</v>
      </c>
      <c r="H88" s="19">
        <f t="shared" si="19"/>
        <v>0</v>
      </c>
      <c r="I88" s="41"/>
    </row>
    <row r="89" spans="1:11" x14ac:dyDescent="0.25">
      <c r="A89" s="14" t="s">
        <v>9</v>
      </c>
      <c r="B89" s="20">
        <f>SUM(B65:B88)</f>
        <v>24159631.075000003</v>
      </c>
      <c r="C89" s="20">
        <f t="shared" ref="C89:H89" si="21">SUM(C65:C88)</f>
        <v>3694790.25</v>
      </c>
      <c r="D89" s="20">
        <f t="shared" si="21"/>
        <v>36113793.049999997</v>
      </c>
      <c r="E89" s="20">
        <f t="shared" si="21"/>
        <v>7492712.3400000017</v>
      </c>
      <c r="F89" s="20">
        <f t="shared" si="21"/>
        <v>1804807.2</v>
      </c>
      <c r="G89" s="20">
        <f t="shared" si="21"/>
        <v>773878.14000000013</v>
      </c>
      <c r="H89" s="20">
        <f t="shared" si="21"/>
        <v>74039612.055000007</v>
      </c>
      <c r="I89" s="20"/>
      <c r="J89" s="27" t="s">
        <v>15</v>
      </c>
    </row>
    <row r="90" spans="1:11" x14ac:dyDescent="0.25">
      <c r="F90" s="21"/>
      <c r="H90" s="22">
        <f>+'SY19'!H89</f>
        <v>72393592.299999997</v>
      </c>
      <c r="I90" s="22"/>
      <c r="J90" s="27" t="s">
        <v>12</v>
      </c>
    </row>
    <row r="91" spans="1:11" x14ac:dyDescent="0.25">
      <c r="H91" s="28">
        <f>+H89-H90</f>
        <v>1646019.7550000101</v>
      </c>
      <c r="I91" s="28"/>
      <c r="J91" s="27" t="s">
        <v>14</v>
      </c>
      <c r="K91" s="55">
        <f>+H91/H90</f>
        <v>2.2737091815790582E-2</v>
      </c>
    </row>
    <row r="92" spans="1:11" x14ac:dyDescent="0.25">
      <c r="H92" s="44">
        <f>+H91*0.2545</f>
        <v>418912.0276475026</v>
      </c>
      <c r="I92" s="44"/>
      <c r="J92" s="27" t="s">
        <v>94</v>
      </c>
    </row>
    <row r="93" spans="1:11" x14ac:dyDescent="0.25">
      <c r="H93" s="91">
        <f>+H91+H92</f>
        <v>2064931.7826475129</v>
      </c>
      <c r="I93" s="44"/>
      <c r="J93" s="27" t="s">
        <v>22</v>
      </c>
    </row>
    <row r="94" spans="1:11" x14ac:dyDescent="0.25">
      <c r="H94" s="25"/>
      <c r="I94" s="25"/>
    </row>
    <row r="95" spans="1:11" x14ac:dyDescent="0.25">
      <c r="F95" s="21"/>
      <c r="H95" s="26"/>
      <c r="I95" s="26"/>
    </row>
    <row r="96" spans="1:11" x14ac:dyDescent="0.25">
      <c r="E96" s="1"/>
      <c r="H96" s="26"/>
      <c r="I96" s="26"/>
    </row>
    <row r="97" spans="8:9" x14ac:dyDescent="0.25">
      <c r="H97" s="25"/>
      <c r="I97" s="25"/>
    </row>
  </sheetData>
  <pageMargins left="0" right="0" top="0.25" bottom="0.25" header="0.3" footer="0.3"/>
  <pageSetup fitToHeight="2" orientation="landscape" r:id="rId1"/>
  <headerFoot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7"/>
  <sheetViews>
    <sheetView topLeftCell="A29" workbookViewId="0">
      <selection activeCell="B51" sqref="B51"/>
    </sheetView>
  </sheetViews>
  <sheetFormatPr defaultColWidth="8.7109375" defaultRowHeight="15" x14ac:dyDescent="0.25"/>
  <cols>
    <col min="1" max="1" width="10.140625" style="14" customWidth="1"/>
    <col min="2" max="2" width="12.42578125" style="2" bestFit="1" customWidth="1"/>
    <col min="3" max="3" width="11.42578125" style="2" bestFit="1" customWidth="1"/>
    <col min="4" max="4" width="12.42578125" style="2" bestFit="1" customWidth="1"/>
    <col min="5" max="6" width="11.42578125" style="2" bestFit="1" customWidth="1"/>
    <col min="7" max="7" width="11.28515625" style="2" bestFit="1" customWidth="1"/>
    <col min="8" max="8" width="14" style="4" bestFit="1" customWidth="1"/>
    <col min="9" max="9" width="3" style="4" bestFit="1" customWidth="1"/>
    <col min="10" max="10" width="10" customWidth="1"/>
    <col min="12" max="12" width="8.42578125" bestFit="1" customWidth="1"/>
    <col min="13" max="16" width="8" bestFit="1" customWidth="1"/>
    <col min="17" max="22" width="5.140625" bestFit="1" customWidth="1"/>
    <col min="25" max="28" width="8" bestFit="1" customWidth="1"/>
  </cols>
  <sheetData>
    <row r="1" spans="1:9" x14ac:dyDescent="0.25">
      <c r="A1" s="3" t="s">
        <v>1</v>
      </c>
    </row>
    <row r="2" spans="1:9" x14ac:dyDescent="0.25">
      <c r="A2" s="3" t="s">
        <v>2</v>
      </c>
    </row>
    <row r="3" spans="1:9" x14ac:dyDescent="0.25">
      <c r="A3" s="3" t="s">
        <v>18</v>
      </c>
    </row>
    <row r="4" spans="1:9" x14ac:dyDescent="0.25">
      <c r="A4" s="3"/>
    </row>
    <row r="6" spans="1:9" s="9" customFormat="1" ht="12.75" x14ac:dyDescent="0.2">
      <c r="A6" s="7"/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0</v>
      </c>
      <c r="I6" s="37"/>
    </row>
    <row r="7" spans="1:9" s="12" customFormat="1" ht="12.75" x14ac:dyDescent="0.2">
      <c r="A7" s="8">
        <v>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1">
        <f>SUM(B7:G7)</f>
        <v>0</v>
      </c>
      <c r="I7" s="40"/>
    </row>
    <row r="8" spans="1:9" x14ac:dyDescent="0.25">
      <c r="A8" s="8">
        <v>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1">
        <f t="shared" ref="H8:H21" si="0">SUM(B8:G8)</f>
        <v>0</v>
      </c>
      <c r="I8" s="40"/>
    </row>
    <row r="9" spans="1:9" x14ac:dyDescent="0.25">
      <c r="A9" s="8">
        <v>3</v>
      </c>
      <c r="B9" s="13">
        <f>+'FY20'!B8</f>
        <v>35</v>
      </c>
      <c r="C9" s="13">
        <f>+'FY20'!C8</f>
        <v>4</v>
      </c>
      <c r="D9" s="13">
        <f>+'FY20'!D8</f>
        <v>17</v>
      </c>
      <c r="E9" s="13">
        <f>+'FY20'!E8</f>
        <v>2</v>
      </c>
      <c r="F9" s="13">
        <f>+'FY20'!F8</f>
        <v>0</v>
      </c>
      <c r="G9" s="13">
        <f>+'FY20'!G8</f>
        <v>1</v>
      </c>
      <c r="H9" s="11">
        <f t="shared" si="0"/>
        <v>59</v>
      </c>
      <c r="I9" s="40"/>
    </row>
    <row r="10" spans="1:9" x14ac:dyDescent="0.25">
      <c r="A10" s="8">
        <v>4</v>
      </c>
      <c r="B10" s="13">
        <f>+'FY20'!B9</f>
        <v>17</v>
      </c>
      <c r="C10" s="13">
        <f>+'FY20'!C9</f>
        <v>2</v>
      </c>
      <c r="D10" s="13">
        <f>+'FY20'!D9</f>
        <v>13</v>
      </c>
      <c r="E10" s="13">
        <f>+'FY20'!E9</f>
        <v>2</v>
      </c>
      <c r="F10" s="13">
        <f>+'FY20'!F9</f>
        <v>0</v>
      </c>
      <c r="G10" s="13">
        <f>+'FY20'!G9</f>
        <v>1</v>
      </c>
      <c r="H10" s="11">
        <f t="shared" si="0"/>
        <v>35</v>
      </c>
      <c r="I10" s="40"/>
    </row>
    <row r="11" spans="1:9" x14ac:dyDescent="0.25">
      <c r="A11" s="8">
        <v>5</v>
      </c>
      <c r="B11" s="13">
        <f>+'FY20'!B10</f>
        <v>49</v>
      </c>
      <c r="C11" s="13">
        <f>+'FY20'!C10</f>
        <v>10</v>
      </c>
      <c r="D11" s="13">
        <f>+'FY20'!D10</f>
        <v>70.5</v>
      </c>
      <c r="E11" s="13">
        <f>+'FY20'!E10</f>
        <v>3</v>
      </c>
      <c r="F11" s="13">
        <f>+'FY20'!F10</f>
        <v>2</v>
      </c>
      <c r="G11" s="13">
        <f>+'FY20'!G10</f>
        <v>0</v>
      </c>
      <c r="H11" s="11">
        <f t="shared" si="0"/>
        <v>134.5</v>
      </c>
      <c r="I11" s="40"/>
    </row>
    <row r="12" spans="1:9" x14ac:dyDescent="0.25">
      <c r="A12" s="8">
        <v>6</v>
      </c>
      <c r="B12" s="13">
        <f>+'FY20'!B11</f>
        <v>17</v>
      </c>
      <c r="C12" s="13">
        <f>+'FY20'!C11</f>
        <v>1</v>
      </c>
      <c r="D12" s="13">
        <f>+'FY20'!D11</f>
        <v>18</v>
      </c>
      <c r="E12" s="13">
        <f>+'FY20'!E11</f>
        <v>0</v>
      </c>
      <c r="F12" s="13">
        <f>+'FY20'!F11</f>
        <v>0</v>
      </c>
      <c r="G12" s="13">
        <f>+'FY20'!G11</f>
        <v>0</v>
      </c>
      <c r="H12" s="11">
        <f t="shared" si="0"/>
        <v>36</v>
      </c>
      <c r="I12" s="40"/>
    </row>
    <row r="13" spans="1:9" x14ac:dyDescent="0.25">
      <c r="A13" s="8">
        <v>7</v>
      </c>
      <c r="B13" s="13">
        <f>+'FY20'!B12</f>
        <v>8</v>
      </c>
      <c r="C13" s="13">
        <f>+'FY20'!C12</f>
        <v>2</v>
      </c>
      <c r="D13" s="13">
        <f>+'FY20'!D12</f>
        <v>22</v>
      </c>
      <c r="E13" s="13">
        <f>+'FY20'!E12</f>
        <v>4</v>
      </c>
      <c r="F13" s="13">
        <f>+'FY20'!F12</f>
        <v>0</v>
      </c>
      <c r="G13" s="13">
        <f>+'FY20'!G12</f>
        <v>0</v>
      </c>
      <c r="H13" s="11">
        <f t="shared" si="0"/>
        <v>36</v>
      </c>
      <c r="I13" s="40"/>
    </row>
    <row r="14" spans="1:9" x14ac:dyDescent="0.25">
      <c r="A14" s="8">
        <v>8</v>
      </c>
      <c r="B14" s="13">
        <f>+'FY20'!B13</f>
        <v>13</v>
      </c>
      <c r="C14" s="13">
        <f>+'FY20'!C13</f>
        <v>3</v>
      </c>
      <c r="D14" s="13">
        <f>+'FY20'!D13</f>
        <v>13</v>
      </c>
      <c r="E14" s="13">
        <f>+'FY20'!E13</f>
        <v>3</v>
      </c>
      <c r="F14" s="13">
        <f>+'FY20'!F13</f>
        <v>0</v>
      </c>
      <c r="G14" s="13">
        <f>+'FY20'!G13</f>
        <v>0</v>
      </c>
      <c r="H14" s="11">
        <f t="shared" si="0"/>
        <v>32</v>
      </c>
      <c r="I14" s="40"/>
    </row>
    <row r="15" spans="1:9" x14ac:dyDescent="0.25">
      <c r="A15" s="8">
        <v>9</v>
      </c>
      <c r="B15" s="13">
        <f>+'FY20'!B14</f>
        <v>9</v>
      </c>
      <c r="C15" s="13">
        <f>+'FY20'!C14</f>
        <v>1</v>
      </c>
      <c r="D15" s="13">
        <f>+'FY20'!D14</f>
        <v>20</v>
      </c>
      <c r="E15" s="13">
        <f>+'FY20'!E14</f>
        <v>2</v>
      </c>
      <c r="F15" s="13">
        <f>+'FY20'!F14</f>
        <v>0</v>
      </c>
      <c r="G15" s="13">
        <f>+'FY20'!G14</f>
        <v>0</v>
      </c>
      <c r="H15" s="11">
        <f t="shared" si="0"/>
        <v>32</v>
      </c>
      <c r="I15" s="40"/>
    </row>
    <row r="16" spans="1:9" x14ac:dyDescent="0.25">
      <c r="A16" s="8">
        <v>10</v>
      </c>
      <c r="B16" s="13">
        <f>+'FY20'!B15</f>
        <v>14.5</v>
      </c>
      <c r="C16" s="13">
        <f>+'FY20'!C15</f>
        <v>0</v>
      </c>
      <c r="D16" s="13">
        <f>+'FY20'!D15</f>
        <v>27</v>
      </c>
      <c r="E16" s="13">
        <f>+'FY20'!E15</f>
        <v>5.8</v>
      </c>
      <c r="F16" s="13">
        <f>+'FY20'!F15</f>
        <v>0</v>
      </c>
      <c r="G16" s="13">
        <f>+'FY20'!G15</f>
        <v>0</v>
      </c>
      <c r="H16" s="11">
        <f t="shared" si="0"/>
        <v>47.3</v>
      </c>
      <c r="I16" s="40"/>
    </row>
    <row r="17" spans="1:9" x14ac:dyDescent="0.25">
      <c r="A17" s="8">
        <v>11</v>
      </c>
      <c r="B17" s="13">
        <f>+'FY20'!B16</f>
        <v>11</v>
      </c>
      <c r="C17" s="13">
        <f>+'FY20'!C16</f>
        <v>1</v>
      </c>
      <c r="D17" s="13">
        <f>+'FY20'!D16</f>
        <v>19</v>
      </c>
      <c r="E17" s="13">
        <f>+'FY20'!E16</f>
        <v>5</v>
      </c>
      <c r="F17" s="13">
        <f>+'FY20'!F16</f>
        <v>0</v>
      </c>
      <c r="G17" s="13">
        <f>+'FY20'!G16</f>
        <v>0</v>
      </c>
      <c r="H17" s="11">
        <f t="shared" si="0"/>
        <v>36</v>
      </c>
      <c r="I17" s="40"/>
    </row>
    <row r="18" spans="1:9" x14ac:dyDescent="0.25">
      <c r="A18" s="8">
        <v>12</v>
      </c>
      <c r="B18" s="13">
        <f>+'FY20'!B17</f>
        <v>15</v>
      </c>
      <c r="C18" s="13">
        <f>+'FY20'!C17</f>
        <v>3</v>
      </c>
      <c r="D18" s="13">
        <f>+'FY20'!D17</f>
        <v>28</v>
      </c>
      <c r="E18" s="13">
        <f>+'FY20'!E17</f>
        <v>1</v>
      </c>
      <c r="F18" s="13">
        <f>+'FY20'!F17</f>
        <v>2</v>
      </c>
      <c r="G18" s="13">
        <f>+'FY20'!G17</f>
        <v>0</v>
      </c>
      <c r="H18" s="11">
        <f t="shared" si="0"/>
        <v>49</v>
      </c>
      <c r="I18" s="40"/>
    </row>
    <row r="19" spans="1:9" x14ac:dyDescent="0.25">
      <c r="A19" s="8">
        <v>13</v>
      </c>
      <c r="B19" s="13">
        <f>+'FY20'!B18</f>
        <v>13</v>
      </c>
      <c r="C19" s="13">
        <f>+'FY20'!C18</f>
        <v>6</v>
      </c>
      <c r="D19" s="13">
        <f>+'FY20'!D18</f>
        <v>46</v>
      </c>
      <c r="E19" s="13">
        <f>+'FY20'!E18</f>
        <v>5</v>
      </c>
      <c r="F19" s="13">
        <f>+'FY20'!F18</f>
        <v>2</v>
      </c>
      <c r="G19" s="13">
        <f>+'FY20'!G18</f>
        <v>3</v>
      </c>
      <c r="H19" s="11">
        <f t="shared" si="0"/>
        <v>75</v>
      </c>
      <c r="I19" s="40"/>
    </row>
    <row r="20" spans="1:9" x14ac:dyDescent="0.25">
      <c r="A20" s="8">
        <v>14</v>
      </c>
      <c r="B20" s="13">
        <f>+'FY20'!B19</f>
        <v>10</v>
      </c>
      <c r="C20" s="13">
        <f>+'FY20'!C19</f>
        <v>2</v>
      </c>
      <c r="D20" s="13">
        <f>+'FY20'!D19</f>
        <v>29</v>
      </c>
      <c r="E20" s="13">
        <f>+'FY20'!E19</f>
        <v>5</v>
      </c>
      <c r="F20" s="13">
        <f>+'FY20'!F19</f>
        <v>0</v>
      </c>
      <c r="G20" s="13">
        <f>+'FY20'!G19</f>
        <v>1</v>
      </c>
      <c r="H20" s="8">
        <f t="shared" si="0"/>
        <v>47</v>
      </c>
      <c r="I20" s="37"/>
    </row>
    <row r="21" spans="1:9" x14ac:dyDescent="0.25">
      <c r="A21" s="8">
        <v>15</v>
      </c>
      <c r="B21" s="13">
        <f>+'FY20'!B20</f>
        <v>23</v>
      </c>
      <c r="C21" s="13">
        <f>+'FY20'!C20</f>
        <v>2</v>
      </c>
      <c r="D21" s="13">
        <f>+'FY20'!D20</f>
        <v>26</v>
      </c>
      <c r="E21" s="13">
        <f>+'FY20'!E20</f>
        <v>4</v>
      </c>
      <c r="F21" s="13">
        <f>+'FY20'!F20</f>
        <v>0</v>
      </c>
      <c r="G21" s="13">
        <f>+'FY20'!G20</f>
        <v>0</v>
      </c>
      <c r="H21" s="29">
        <f t="shared" si="0"/>
        <v>55</v>
      </c>
      <c r="I21" s="37"/>
    </row>
    <row r="22" spans="1:9" s="12" customFormat="1" x14ac:dyDescent="0.25">
      <c r="A22" s="8">
        <v>16</v>
      </c>
      <c r="B22" s="13">
        <f>+'FY20'!B21</f>
        <v>183</v>
      </c>
      <c r="C22" s="13">
        <f>+'FY20'!C21</f>
        <v>24</v>
      </c>
      <c r="D22" s="13">
        <f>+'FY20'!D21</f>
        <v>221.6</v>
      </c>
      <c r="E22" s="13">
        <f>+'FY20'!E21</f>
        <v>64.400000000000006</v>
      </c>
      <c r="F22" s="13">
        <f>+'FY20'!F21</f>
        <v>18.600000000000001</v>
      </c>
      <c r="G22" s="13">
        <f>+'FY20'!G21</f>
        <v>5</v>
      </c>
      <c r="H22" s="48">
        <f>SUM(B22:G22)</f>
        <v>516.6</v>
      </c>
      <c r="I22" s="40"/>
    </row>
    <row r="23" spans="1:9" x14ac:dyDescent="0.25">
      <c r="A23" s="8">
        <v>17</v>
      </c>
      <c r="B23" s="13"/>
      <c r="C23" s="13"/>
      <c r="D23" s="13"/>
      <c r="E23" s="13"/>
      <c r="F23" s="13"/>
      <c r="G23" s="13"/>
      <c r="H23" s="48">
        <f t="shared" ref="H23:H30" si="1">SUM(B23:G23)</f>
        <v>0</v>
      </c>
      <c r="I23" s="40"/>
    </row>
    <row r="24" spans="1:9" x14ac:dyDescent="0.25">
      <c r="A24" s="8">
        <v>18</v>
      </c>
      <c r="B24" s="13"/>
      <c r="C24" s="13"/>
      <c r="D24" s="13"/>
      <c r="E24" s="13"/>
      <c r="F24" s="13"/>
      <c r="G24" s="13"/>
      <c r="H24" s="48">
        <f t="shared" si="1"/>
        <v>0</v>
      </c>
      <c r="I24" s="40"/>
    </row>
    <row r="25" spans="1:9" x14ac:dyDescent="0.25">
      <c r="A25" s="8">
        <v>19</v>
      </c>
      <c r="B25" s="13"/>
      <c r="C25" s="13"/>
      <c r="D25" s="13"/>
      <c r="E25" s="13"/>
      <c r="F25" s="13"/>
      <c r="G25" s="13"/>
      <c r="H25" s="48">
        <f t="shared" si="1"/>
        <v>0</v>
      </c>
      <c r="I25" s="40"/>
    </row>
    <row r="26" spans="1:9" x14ac:dyDescent="0.25">
      <c r="A26" s="8">
        <v>20</v>
      </c>
      <c r="B26" s="13"/>
      <c r="C26" s="13"/>
      <c r="D26" s="13"/>
      <c r="E26" s="13"/>
      <c r="F26" s="13"/>
      <c r="G26" s="13"/>
      <c r="H26" s="48">
        <f t="shared" si="1"/>
        <v>0</v>
      </c>
      <c r="I26" s="40"/>
    </row>
    <row r="27" spans="1:9" x14ac:dyDescent="0.25">
      <c r="A27" s="8">
        <v>21</v>
      </c>
      <c r="B27" s="13"/>
      <c r="C27" s="13"/>
      <c r="D27" s="13"/>
      <c r="E27" s="13"/>
      <c r="F27" s="13"/>
      <c r="G27" s="13"/>
      <c r="H27" s="48">
        <f t="shared" si="1"/>
        <v>0</v>
      </c>
      <c r="I27" s="40"/>
    </row>
    <row r="28" spans="1:9" x14ac:dyDescent="0.25">
      <c r="A28" s="8">
        <v>22</v>
      </c>
      <c r="B28" s="13"/>
      <c r="C28" s="13"/>
      <c r="D28" s="13"/>
      <c r="E28" s="13"/>
      <c r="F28" s="13"/>
      <c r="G28" s="13"/>
      <c r="H28" s="48">
        <f t="shared" si="1"/>
        <v>0</v>
      </c>
      <c r="I28" s="40"/>
    </row>
    <row r="29" spans="1:9" x14ac:dyDescent="0.25">
      <c r="A29" s="8">
        <v>23</v>
      </c>
      <c r="B29" s="13"/>
      <c r="C29" s="13"/>
      <c r="D29" s="13"/>
      <c r="E29" s="13"/>
      <c r="F29" s="13"/>
      <c r="G29" s="13"/>
      <c r="H29" s="48">
        <f t="shared" si="1"/>
        <v>0</v>
      </c>
      <c r="I29" s="40"/>
    </row>
    <row r="30" spans="1:9" x14ac:dyDescent="0.25">
      <c r="A30" s="8">
        <v>24</v>
      </c>
      <c r="B30" s="13"/>
      <c r="C30" s="13"/>
      <c r="D30" s="13"/>
      <c r="E30" s="13"/>
      <c r="F30" s="13"/>
      <c r="G30" s="13"/>
      <c r="H30" s="49">
        <f t="shared" si="1"/>
        <v>0</v>
      </c>
      <c r="I30" s="40"/>
    </row>
    <row r="31" spans="1:9" s="12" customFormat="1" ht="12.75" x14ac:dyDescent="0.2">
      <c r="A31" s="14" t="s">
        <v>9</v>
      </c>
      <c r="B31" s="14">
        <f>SUM(B7:B30)</f>
        <v>417.5</v>
      </c>
      <c r="C31" s="14">
        <f t="shared" ref="C31:H31" si="2">SUM(C7:C30)</f>
        <v>61</v>
      </c>
      <c r="D31" s="14">
        <f t="shared" si="2"/>
        <v>570.1</v>
      </c>
      <c r="E31" s="14">
        <f t="shared" si="2"/>
        <v>106.2</v>
      </c>
      <c r="F31" s="14">
        <f t="shared" si="2"/>
        <v>24.6</v>
      </c>
      <c r="G31" s="14">
        <f t="shared" si="2"/>
        <v>11</v>
      </c>
      <c r="H31" s="14">
        <f t="shared" si="2"/>
        <v>1190.4000000000001</v>
      </c>
      <c r="I31" s="14"/>
    </row>
    <row r="33" spans="1:28" x14ac:dyDescent="0.25">
      <c r="A33" s="6" t="s">
        <v>26</v>
      </c>
      <c r="I33"/>
    </row>
    <row r="34" spans="1:28" x14ac:dyDescent="0.25">
      <c r="I34"/>
      <c r="X34" t="s">
        <v>92</v>
      </c>
    </row>
    <row r="35" spans="1:28" s="32" customFormat="1" x14ac:dyDescent="0.25">
      <c r="A35" s="35"/>
      <c r="B35" s="36" t="s">
        <v>3</v>
      </c>
      <c r="C35" s="36" t="s">
        <v>4</v>
      </c>
      <c r="D35" s="36" t="s">
        <v>5</v>
      </c>
      <c r="E35" s="36" t="s">
        <v>6</v>
      </c>
      <c r="F35" s="36" t="s">
        <v>7</v>
      </c>
      <c r="G35" s="36" t="s">
        <v>8</v>
      </c>
      <c r="H35" s="31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 s="36" t="s">
        <v>4</v>
      </c>
      <c r="Y35" s="36" t="s">
        <v>5</v>
      </c>
      <c r="Z35" s="36" t="s">
        <v>6</v>
      </c>
      <c r="AA35" s="36" t="s">
        <v>7</v>
      </c>
      <c r="AB35" s="36" t="s">
        <v>8</v>
      </c>
    </row>
    <row r="36" spans="1:28" s="32" customFormat="1" x14ac:dyDescent="0.25">
      <c r="A36" s="29">
        <v>1</v>
      </c>
      <c r="B36" s="30">
        <f>+'FY20'!B36+750</f>
        <v>38000</v>
      </c>
      <c r="C36" s="30">
        <f>+'FY20'!C36+750</f>
        <v>40980</v>
      </c>
      <c r="D36" s="30">
        <f>+'FY20'!D36+750</f>
        <v>42470</v>
      </c>
      <c r="E36" s="30">
        <f>+'FY20'!E36+750</f>
        <v>45450</v>
      </c>
      <c r="F36" s="30">
        <f>+'FY20'!F36+750</f>
        <v>46195</v>
      </c>
      <c r="G36" s="30">
        <f>+'FY20'!G36+750</f>
        <v>47313</v>
      </c>
      <c r="H36" s="31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 s="38">
        <f>+C36-B36</f>
        <v>2980</v>
      </c>
      <c r="Y36" s="38">
        <f t="shared" ref="Y36:AB53" si="3">+D36-C36</f>
        <v>1490</v>
      </c>
      <c r="Z36" s="38">
        <f t="shared" si="3"/>
        <v>2980</v>
      </c>
      <c r="AA36" s="38">
        <f t="shared" si="3"/>
        <v>745</v>
      </c>
      <c r="AB36" s="38">
        <f t="shared" si="3"/>
        <v>1118</v>
      </c>
    </row>
    <row r="37" spans="1:28" s="32" customFormat="1" x14ac:dyDescent="0.25">
      <c r="A37" s="29">
        <v>2</v>
      </c>
      <c r="B37" s="30">
        <f>+'FY20'!B36*1.03</f>
        <v>38367.5</v>
      </c>
      <c r="C37" s="30">
        <f>+'FY20'!C36*1.03</f>
        <v>41436.9</v>
      </c>
      <c r="D37" s="30">
        <f>+'FY20'!D36*1.03</f>
        <v>42971.6</v>
      </c>
      <c r="E37" s="30">
        <f>+'FY20'!E36*1.03</f>
        <v>46041</v>
      </c>
      <c r="F37" s="30">
        <f>+'FY20'!F36*1.03</f>
        <v>46808.35</v>
      </c>
      <c r="G37" s="30">
        <f>+'FY20'!G36*1.03</f>
        <v>47959.89</v>
      </c>
      <c r="H37" s="31"/>
      <c r="I37"/>
      <c r="J37" s="42">
        <f>+B37-B36</f>
        <v>367.5</v>
      </c>
      <c r="K37" s="42">
        <f t="shared" ref="K37:O53" si="4">+C37-C36</f>
        <v>456.90000000000146</v>
      </c>
      <c r="L37" s="42">
        <f t="shared" si="4"/>
        <v>501.59999999999854</v>
      </c>
      <c r="M37" s="42">
        <f t="shared" si="4"/>
        <v>591</v>
      </c>
      <c r="N37" s="42">
        <f t="shared" si="4"/>
        <v>613.34999999999854</v>
      </c>
      <c r="O37" s="42">
        <f t="shared" si="4"/>
        <v>646.88999999999942</v>
      </c>
      <c r="P37"/>
      <c r="Q37" s="39">
        <f>+J37/B36</f>
        <v>9.6710526315789466E-3</v>
      </c>
      <c r="R37" s="39">
        <f t="shared" ref="R37:V53" si="5">+K37/C36</f>
        <v>1.1149341142020533E-2</v>
      </c>
      <c r="S37" s="39">
        <f t="shared" si="5"/>
        <v>1.1810689898752027E-2</v>
      </c>
      <c r="T37" s="39">
        <f t="shared" si="5"/>
        <v>1.3003300330033003E-2</v>
      </c>
      <c r="U37" s="39">
        <f t="shared" si="5"/>
        <v>1.3277410975213736E-2</v>
      </c>
      <c r="V37" s="39">
        <f t="shared" si="5"/>
        <v>1.3672563566038919E-2</v>
      </c>
      <c r="W37"/>
      <c r="X37" s="38">
        <f t="shared" ref="X37:X53" si="6">+C37-B37</f>
        <v>3069.4000000000015</v>
      </c>
      <c r="Y37" s="38">
        <f t="shared" si="3"/>
        <v>1534.6999999999971</v>
      </c>
      <c r="Z37" s="38">
        <f t="shared" si="3"/>
        <v>3069.4000000000015</v>
      </c>
      <c r="AA37" s="38">
        <f t="shared" si="3"/>
        <v>767.34999999999854</v>
      </c>
      <c r="AB37" s="38">
        <f t="shared" si="3"/>
        <v>1151.5400000000009</v>
      </c>
    </row>
    <row r="38" spans="1:28" s="32" customFormat="1" x14ac:dyDescent="0.25">
      <c r="A38" s="29">
        <v>3</v>
      </c>
      <c r="B38" s="30">
        <f>+'FY20'!B37*1.03</f>
        <v>39518.525000000001</v>
      </c>
      <c r="C38" s="30">
        <f>+'FY20'!C37*1.03</f>
        <v>42680.007000000005</v>
      </c>
      <c r="D38" s="30">
        <f>+'FY20'!D37*1.03</f>
        <v>44260.748000000007</v>
      </c>
      <c r="E38" s="30">
        <f>+'FY20'!E37*1.03</f>
        <v>47422.23</v>
      </c>
      <c r="F38" s="30">
        <f>+'FY20'!F37*1.03</f>
        <v>48212.6005</v>
      </c>
      <c r="G38" s="30">
        <f>+'FY20'!G37*1.03</f>
        <v>49398.686699999998</v>
      </c>
      <c r="H38" s="31"/>
      <c r="I38"/>
      <c r="J38" s="42">
        <f t="shared" ref="J38:J53" si="7">+B38-B37</f>
        <v>1151.0250000000015</v>
      </c>
      <c r="K38" s="42">
        <f t="shared" si="4"/>
        <v>1243.1070000000036</v>
      </c>
      <c r="L38" s="42">
        <f t="shared" si="4"/>
        <v>1289.1480000000083</v>
      </c>
      <c r="M38" s="42">
        <f t="shared" si="4"/>
        <v>1381.2300000000032</v>
      </c>
      <c r="N38" s="42">
        <f t="shared" si="4"/>
        <v>1404.2505000000019</v>
      </c>
      <c r="O38" s="42">
        <f t="shared" si="4"/>
        <v>1438.796699999999</v>
      </c>
      <c r="P38"/>
      <c r="Q38" s="39">
        <f t="shared" ref="Q38:Q53" si="8">+J38/B37</f>
        <v>3.0000000000000037E-2</v>
      </c>
      <c r="R38" s="39">
        <f t="shared" si="5"/>
        <v>3.0000000000000086E-2</v>
      </c>
      <c r="S38" s="39">
        <f t="shared" si="5"/>
        <v>3.0000000000000193E-2</v>
      </c>
      <c r="T38" s="39">
        <f t="shared" si="5"/>
        <v>3.0000000000000068E-2</v>
      </c>
      <c r="U38" s="39">
        <f t="shared" si="5"/>
        <v>3.0000000000000041E-2</v>
      </c>
      <c r="V38" s="39">
        <f t="shared" si="5"/>
        <v>2.9999999999999978E-2</v>
      </c>
      <c r="W38"/>
      <c r="X38" s="38">
        <f t="shared" si="6"/>
        <v>3161.4820000000036</v>
      </c>
      <c r="Y38" s="38">
        <f t="shared" si="3"/>
        <v>1580.7410000000018</v>
      </c>
      <c r="Z38" s="38">
        <f t="shared" si="3"/>
        <v>3161.4819999999963</v>
      </c>
      <c r="AA38" s="38">
        <f t="shared" si="3"/>
        <v>790.37049999999726</v>
      </c>
      <c r="AB38" s="38">
        <f t="shared" si="3"/>
        <v>1186.0861999999979</v>
      </c>
    </row>
    <row r="39" spans="1:28" s="32" customFormat="1" x14ac:dyDescent="0.25">
      <c r="A39" s="29">
        <v>4</v>
      </c>
      <c r="B39" s="30">
        <f>+'FY20'!B38*1.03</f>
        <v>41889.636500000001</v>
      </c>
      <c r="C39" s="30">
        <f>+'FY20'!C38*1.03</f>
        <v>45051.118500000004</v>
      </c>
      <c r="D39" s="30">
        <f>+'FY20'!D38*1.03</f>
        <v>46631.859500000006</v>
      </c>
      <c r="E39" s="30">
        <f>+'FY20'!E38*1.03</f>
        <v>49793.341500000002</v>
      </c>
      <c r="F39" s="30">
        <f>+'FY20'!F38*1.03</f>
        <v>50583.712</v>
      </c>
      <c r="G39" s="30">
        <f>+'FY20'!G38*1.03</f>
        <v>51769.798200000005</v>
      </c>
      <c r="H39" s="31"/>
      <c r="I39"/>
      <c r="J39" s="42">
        <f t="shared" si="7"/>
        <v>2371.1114999999991</v>
      </c>
      <c r="K39" s="42">
        <f t="shared" si="4"/>
        <v>2371.1114999999991</v>
      </c>
      <c r="L39" s="42">
        <f t="shared" si="4"/>
        <v>2371.1114999999991</v>
      </c>
      <c r="M39" s="42">
        <f t="shared" si="4"/>
        <v>2371.1114999999991</v>
      </c>
      <c r="N39" s="42">
        <f t="shared" si="4"/>
        <v>2371.1114999999991</v>
      </c>
      <c r="O39" s="42">
        <f t="shared" si="4"/>
        <v>2371.1115000000063</v>
      </c>
      <c r="P39"/>
      <c r="Q39" s="39">
        <f t="shared" si="8"/>
        <v>5.9999999999999977E-2</v>
      </c>
      <c r="R39" s="39">
        <f t="shared" si="5"/>
        <v>5.5555555555555525E-2</v>
      </c>
      <c r="S39" s="39">
        <f t="shared" si="5"/>
        <v>5.3571428571428541E-2</v>
      </c>
      <c r="T39" s="39">
        <f t="shared" si="5"/>
        <v>4.9999999999999975E-2</v>
      </c>
      <c r="U39" s="39">
        <f t="shared" si="5"/>
        <v>4.9180327868852437E-2</v>
      </c>
      <c r="V39" s="39">
        <f t="shared" si="5"/>
        <v>4.7999484569293344E-2</v>
      </c>
      <c r="W39"/>
      <c r="X39" s="38">
        <f t="shared" si="6"/>
        <v>3161.4820000000036</v>
      </c>
      <c r="Y39" s="38">
        <f t="shared" si="3"/>
        <v>1580.7410000000018</v>
      </c>
      <c r="Z39" s="38">
        <f t="shared" si="3"/>
        <v>3161.4819999999963</v>
      </c>
      <c r="AA39" s="38">
        <f t="shared" si="3"/>
        <v>790.37049999999726</v>
      </c>
      <c r="AB39" s="38">
        <f t="shared" si="3"/>
        <v>1186.0862000000052</v>
      </c>
    </row>
    <row r="40" spans="1:28" s="32" customFormat="1" x14ac:dyDescent="0.25">
      <c r="A40" s="29">
        <v>5</v>
      </c>
      <c r="B40" s="30">
        <f>+'FY20'!B39*1.03</f>
        <v>44260.748000000007</v>
      </c>
      <c r="C40" s="30">
        <f>+'FY20'!C39*1.03</f>
        <v>47422.23</v>
      </c>
      <c r="D40" s="30">
        <f>+'FY20'!D39*1.03</f>
        <v>49002.971000000005</v>
      </c>
      <c r="E40" s="30">
        <f>+'FY20'!E39*1.03</f>
        <v>52164.453000000001</v>
      </c>
      <c r="F40" s="30">
        <f>+'FY20'!F39*1.03</f>
        <v>52954.823500000006</v>
      </c>
      <c r="G40" s="30">
        <f>+'FY20'!G39*1.03</f>
        <v>54140.909699999997</v>
      </c>
      <c r="H40" s="31"/>
      <c r="I40"/>
      <c r="J40" s="42">
        <f t="shared" si="7"/>
        <v>2371.1115000000063</v>
      </c>
      <c r="K40" s="42">
        <f t="shared" si="4"/>
        <v>2371.1114999999991</v>
      </c>
      <c r="L40" s="42">
        <f t="shared" si="4"/>
        <v>2371.1114999999991</v>
      </c>
      <c r="M40" s="42">
        <f t="shared" si="4"/>
        <v>2371.1114999999991</v>
      </c>
      <c r="N40" s="42">
        <f t="shared" si="4"/>
        <v>2371.1115000000063</v>
      </c>
      <c r="O40" s="42">
        <f t="shared" si="4"/>
        <v>2371.1114999999918</v>
      </c>
      <c r="P40"/>
      <c r="Q40" s="39">
        <f t="shared" si="8"/>
        <v>5.6603773584905814E-2</v>
      </c>
      <c r="R40" s="39">
        <f t="shared" si="5"/>
        <v>5.2631578947368397E-2</v>
      </c>
      <c r="S40" s="39">
        <f t="shared" si="5"/>
        <v>5.084745762711862E-2</v>
      </c>
      <c r="T40" s="39">
        <f t="shared" si="5"/>
        <v>4.7619047619047596E-2</v>
      </c>
      <c r="U40" s="39">
        <f t="shared" si="5"/>
        <v>4.6875000000000125E-2</v>
      </c>
      <c r="V40" s="39">
        <f t="shared" si="5"/>
        <v>4.580105742038592E-2</v>
      </c>
      <c r="W40"/>
      <c r="X40" s="38">
        <f t="shared" si="6"/>
        <v>3161.4819999999963</v>
      </c>
      <c r="Y40" s="38">
        <f t="shared" si="3"/>
        <v>1580.7410000000018</v>
      </c>
      <c r="Z40" s="38">
        <f t="shared" si="3"/>
        <v>3161.4819999999963</v>
      </c>
      <c r="AA40" s="38">
        <f t="shared" si="3"/>
        <v>790.37050000000454</v>
      </c>
      <c r="AB40" s="38">
        <f t="shared" si="3"/>
        <v>1186.0861999999906</v>
      </c>
    </row>
    <row r="41" spans="1:28" s="32" customFormat="1" x14ac:dyDescent="0.25">
      <c r="A41" s="29">
        <v>6</v>
      </c>
      <c r="B41" s="30">
        <f>+'FY20'!B40*1.03</f>
        <v>46631.859500000006</v>
      </c>
      <c r="C41" s="30">
        <f>+'FY20'!C40*1.03</f>
        <v>49793.341500000002</v>
      </c>
      <c r="D41" s="30">
        <f>+'FY20'!D40*1.03</f>
        <v>51374.082500000004</v>
      </c>
      <c r="E41" s="30">
        <f>+'FY20'!E40*1.03</f>
        <v>54535.564499999993</v>
      </c>
      <c r="F41" s="30">
        <f>+'FY20'!F40*1.03</f>
        <v>55325.935000000005</v>
      </c>
      <c r="G41" s="30">
        <f>+'FY20'!G40*1.03</f>
        <v>56512.021200000003</v>
      </c>
      <c r="H41" s="31"/>
      <c r="I41"/>
      <c r="J41" s="42">
        <f t="shared" si="7"/>
        <v>2371.1114999999991</v>
      </c>
      <c r="K41" s="42">
        <f t="shared" si="4"/>
        <v>2371.1114999999991</v>
      </c>
      <c r="L41" s="42">
        <f t="shared" si="4"/>
        <v>2371.1114999999991</v>
      </c>
      <c r="M41" s="42">
        <f t="shared" si="4"/>
        <v>2371.1114999999918</v>
      </c>
      <c r="N41" s="42">
        <f t="shared" si="4"/>
        <v>2371.1114999999991</v>
      </c>
      <c r="O41" s="42">
        <f t="shared" si="4"/>
        <v>2371.1115000000063</v>
      </c>
      <c r="P41"/>
      <c r="Q41" s="39">
        <f t="shared" si="8"/>
        <v>5.3571428571428541E-2</v>
      </c>
      <c r="R41" s="39">
        <f t="shared" si="5"/>
        <v>4.9999999999999975E-2</v>
      </c>
      <c r="S41" s="39">
        <f t="shared" si="5"/>
        <v>4.8387096774193526E-2</v>
      </c>
      <c r="T41" s="39">
        <f t="shared" si="5"/>
        <v>4.5454545454545296E-2</v>
      </c>
      <c r="U41" s="39">
        <f t="shared" si="5"/>
        <v>4.4776119402985051E-2</v>
      </c>
      <c r="V41" s="39">
        <f t="shared" si="5"/>
        <v>4.3795191346775737E-2</v>
      </c>
      <c r="W41"/>
      <c r="X41" s="38">
        <f t="shared" si="6"/>
        <v>3161.4819999999963</v>
      </c>
      <c r="Y41" s="38">
        <f t="shared" si="3"/>
        <v>1580.7410000000018</v>
      </c>
      <c r="Z41" s="38">
        <f t="shared" si="3"/>
        <v>3161.4819999999891</v>
      </c>
      <c r="AA41" s="38">
        <f t="shared" si="3"/>
        <v>790.37050000001182</v>
      </c>
      <c r="AB41" s="38">
        <f t="shared" si="3"/>
        <v>1186.0861999999979</v>
      </c>
    </row>
    <row r="42" spans="1:28" s="32" customFormat="1" x14ac:dyDescent="0.25">
      <c r="A42" s="29">
        <v>7</v>
      </c>
      <c r="B42" s="30">
        <f>+'FY20'!B41*1.03</f>
        <v>49002.971000000005</v>
      </c>
      <c r="C42" s="30">
        <f>+'FY20'!C41*1.03</f>
        <v>52164.453000000001</v>
      </c>
      <c r="D42" s="30">
        <f>+'FY20'!D41*1.03</f>
        <v>53745.194000000003</v>
      </c>
      <c r="E42" s="30">
        <f>+'FY20'!E41*1.03</f>
        <v>56906.676000000007</v>
      </c>
      <c r="F42" s="30">
        <f>+'FY20'!F41*1.03</f>
        <v>57697.046500000004</v>
      </c>
      <c r="G42" s="30">
        <f>+'FY20'!G41*1.03</f>
        <v>58883.132700000002</v>
      </c>
      <c r="H42" s="31"/>
      <c r="I42"/>
      <c r="J42" s="42">
        <f t="shared" si="7"/>
        <v>2371.1114999999991</v>
      </c>
      <c r="K42" s="42">
        <f t="shared" si="4"/>
        <v>2371.1114999999991</v>
      </c>
      <c r="L42" s="42">
        <f t="shared" si="4"/>
        <v>2371.1114999999991</v>
      </c>
      <c r="M42" s="42">
        <f t="shared" si="4"/>
        <v>2371.1115000000136</v>
      </c>
      <c r="N42" s="42">
        <f t="shared" si="4"/>
        <v>2371.1114999999991</v>
      </c>
      <c r="O42" s="42">
        <f t="shared" si="4"/>
        <v>2371.1114999999991</v>
      </c>
      <c r="P42"/>
      <c r="Q42" s="39">
        <f t="shared" si="8"/>
        <v>5.084745762711862E-2</v>
      </c>
      <c r="R42" s="39">
        <f t="shared" si="5"/>
        <v>4.7619047619047596E-2</v>
      </c>
      <c r="S42" s="39">
        <f t="shared" si="5"/>
        <v>4.6153846153846129E-2</v>
      </c>
      <c r="T42" s="39">
        <f t="shared" si="5"/>
        <v>4.3478260869565473E-2</v>
      </c>
      <c r="U42" s="39">
        <f t="shared" si="5"/>
        <v>4.2857142857142837E-2</v>
      </c>
      <c r="V42" s="39">
        <f t="shared" si="5"/>
        <v>4.1957648118945687E-2</v>
      </c>
      <c r="W42"/>
      <c r="X42" s="38">
        <f t="shared" si="6"/>
        <v>3161.4819999999963</v>
      </c>
      <c r="Y42" s="38">
        <f t="shared" si="3"/>
        <v>1580.7410000000018</v>
      </c>
      <c r="Z42" s="38">
        <f t="shared" si="3"/>
        <v>3161.4820000000036</v>
      </c>
      <c r="AA42" s="38">
        <f t="shared" si="3"/>
        <v>790.37049999999726</v>
      </c>
      <c r="AB42" s="38">
        <f t="shared" si="3"/>
        <v>1186.0861999999979</v>
      </c>
    </row>
    <row r="43" spans="1:28" s="32" customFormat="1" x14ac:dyDescent="0.25">
      <c r="A43" s="29">
        <v>8</v>
      </c>
      <c r="B43" s="30">
        <f>+'FY20'!B42*1.03</f>
        <v>51374.082500000004</v>
      </c>
      <c r="C43" s="30">
        <f>+'FY20'!C42*1.03</f>
        <v>54535.564499999993</v>
      </c>
      <c r="D43" s="30">
        <f>+'FY20'!D42*1.03</f>
        <v>56116.305500000002</v>
      </c>
      <c r="E43" s="30">
        <f>+'FY20'!E42*1.03</f>
        <v>59277.787499999999</v>
      </c>
      <c r="F43" s="30">
        <f>+'FY20'!F42*1.03</f>
        <v>60068.158000000003</v>
      </c>
      <c r="G43" s="30">
        <f>+'FY20'!G42*1.03</f>
        <v>61254.244200000001</v>
      </c>
      <c r="H43" s="31"/>
      <c r="I43"/>
      <c r="J43" s="42">
        <f t="shared" si="7"/>
        <v>2371.1114999999991</v>
      </c>
      <c r="K43" s="42">
        <f t="shared" si="4"/>
        <v>2371.1114999999918</v>
      </c>
      <c r="L43" s="42">
        <f t="shared" si="4"/>
        <v>2371.1114999999991</v>
      </c>
      <c r="M43" s="42">
        <f t="shared" si="4"/>
        <v>2371.1114999999918</v>
      </c>
      <c r="N43" s="42">
        <f t="shared" si="4"/>
        <v>2371.1114999999991</v>
      </c>
      <c r="O43" s="42">
        <f t="shared" si="4"/>
        <v>2371.1114999999991</v>
      </c>
      <c r="P43"/>
      <c r="Q43" s="39">
        <f t="shared" si="8"/>
        <v>4.8387096774193526E-2</v>
      </c>
      <c r="R43" s="39">
        <f t="shared" si="5"/>
        <v>4.5454545454545296E-2</v>
      </c>
      <c r="S43" s="39">
        <f t="shared" si="5"/>
        <v>4.4117647058823511E-2</v>
      </c>
      <c r="T43" s="39">
        <f t="shared" si="5"/>
        <v>4.1666666666666519E-2</v>
      </c>
      <c r="U43" s="39">
        <f t="shared" si="5"/>
        <v>4.1095890410958888E-2</v>
      </c>
      <c r="V43" s="39">
        <f t="shared" si="5"/>
        <v>4.0268093616561251E-2</v>
      </c>
      <c r="W43"/>
      <c r="X43" s="38">
        <f t="shared" si="6"/>
        <v>3161.4819999999891</v>
      </c>
      <c r="Y43" s="38">
        <f t="shared" si="3"/>
        <v>1580.7410000000091</v>
      </c>
      <c r="Z43" s="38">
        <f t="shared" si="3"/>
        <v>3161.4819999999963</v>
      </c>
      <c r="AA43" s="38">
        <f t="shared" si="3"/>
        <v>790.37050000000454</v>
      </c>
      <c r="AB43" s="38">
        <f t="shared" si="3"/>
        <v>1186.0861999999979</v>
      </c>
    </row>
    <row r="44" spans="1:28" s="32" customFormat="1" x14ac:dyDescent="0.25">
      <c r="A44" s="29">
        <v>9</v>
      </c>
      <c r="B44" s="30">
        <f>+'FY20'!B43*1.03</f>
        <v>53745.194000000003</v>
      </c>
      <c r="C44" s="30">
        <f>+'FY20'!C43*1.03</f>
        <v>56906.676000000007</v>
      </c>
      <c r="D44" s="30">
        <f>+'FY20'!D43*1.03</f>
        <v>58487.417000000001</v>
      </c>
      <c r="E44" s="30">
        <f>+'FY20'!E43*1.03</f>
        <v>61648.899000000005</v>
      </c>
      <c r="F44" s="30">
        <f>+'FY20'!F43*1.03</f>
        <v>62439.269500000002</v>
      </c>
      <c r="G44" s="30">
        <f>+'FY20'!G43*1.03</f>
        <v>63625.355700000007</v>
      </c>
      <c r="H44" s="31"/>
      <c r="I44"/>
      <c r="J44" s="42">
        <f t="shared" si="7"/>
        <v>2371.1114999999991</v>
      </c>
      <c r="K44" s="42">
        <f t="shared" si="4"/>
        <v>2371.1115000000136</v>
      </c>
      <c r="L44" s="42">
        <f t="shared" si="4"/>
        <v>2371.1114999999991</v>
      </c>
      <c r="M44" s="42">
        <f t="shared" si="4"/>
        <v>2371.1115000000063</v>
      </c>
      <c r="N44" s="42">
        <f t="shared" si="4"/>
        <v>2371.1114999999991</v>
      </c>
      <c r="O44" s="42">
        <f t="shared" si="4"/>
        <v>2371.1115000000063</v>
      </c>
      <c r="P44"/>
      <c r="Q44" s="39">
        <f t="shared" si="8"/>
        <v>4.6153846153846129E-2</v>
      </c>
      <c r="R44" s="39">
        <f t="shared" si="5"/>
        <v>4.3478260869565473E-2</v>
      </c>
      <c r="S44" s="39">
        <f t="shared" si="5"/>
        <v>4.2253521126760542E-2</v>
      </c>
      <c r="T44" s="39">
        <f t="shared" si="5"/>
        <v>4.0000000000000105E-2</v>
      </c>
      <c r="U44" s="39">
        <f t="shared" si="5"/>
        <v>3.94736842105263E-2</v>
      </c>
      <c r="V44" s="39">
        <f t="shared" si="5"/>
        <v>3.870934220097693E-2</v>
      </c>
      <c r="W44"/>
      <c r="X44" s="38">
        <f t="shared" si="6"/>
        <v>3161.4820000000036</v>
      </c>
      <c r="Y44" s="38">
        <f t="shared" si="3"/>
        <v>1580.7409999999945</v>
      </c>
      <c r="Z44" s="38">
        <f t="shared" si="3"/>
        <v>3161.4820000000036</v>
      </c>
      <c r="AA44" s="38">
        <f t="shared" si="3"/>
        <v>790.37049999999726</v>
      </c>
      <c r="AB44" s="38">
        <f t="shared" si="3"/>
        <v>1186.0862000000052</v>
      </c>
    </row>
    <row r="45" spans="1:28" s="32" customFormat="1" x14ac:dyDescent="0.25">
      <c r="A45" s="29">
        <v>10</v>
      </c>
      <c r="B45" s="30">
        <f>+'FY20'!B44*1.03</f>
        <v>56116.305500000002</v>
      </c>
      <c r="C45" s="30">
        <f>+'FY20'!C44*1.03</f>
        <v>59277.787499999999</v>
      </c>
      <c r="D45" s="30">
        <f>+'FY20'!D44*1.03</f>
        <v>60858.528500000008</v>
      </c>
      <c r="E45" s="30">
        <f>+'FY20'!E44*1.03</f>
        <v>64020.010500000011</v>
      </c>
      <c r="F45" s="30">
        <f>+'FY20'!F44*1.03</f>
        <v>64810.381000000008</v>
      </c>
      <c r="G45" s="30">
        <f>+'FY20'!G44*1.03</f>
        <v>65996.467200000014</v>
      </c>
      <c r="H45" s="31"/>
      <c r="I45"/>
      <c r="J45" s="42">
        <f t="shared" si="7"/>
        <v>2371.1114999999991</v>
      </c>
      <c r="K45" s="42">
        <f t="shared" si="4"/>
        <v>2371.1114999999918</v>
      </c>
      <c r="L45" s="42">
        <f t="shared" si="4"/>
        <v>2371.1115000000063</v>
      </c>
      <c r="M45" s="42">
        <f t="shared" si="4"/>
        <v>2371.1115000000063</v>
      </c>
      <c r="N45" s="42">
        <f t="shared" si="4"/>
        <v>2371.1115000000063</v>
      </c>
      <c r="O45" s="42">
        <f t="shared" si="4"/>
        <v>2371.1115000000063</v>
      </c>
      <c r="P45"/>
      <c r="Q45" s="39">
        <f t="shared" si="8"/>
        <v>4.4117647058823511E-2</v>
      </c>
      <c r="R45" s="39">
        <f t="shared" si="5"/>
        <v>4.1666666666666519E-2</v>
      </c>
      <c r="S45" s="39">
        <f t="shared" si="5"/>
        <v>4.0540540540540647E-2</v>
      </c>
      <c r="T45" s="39">
        <f t="shared" si="5"/>
        <v>3.8461538461538561E-2</v>
      </c>
      <c r="U45" s="39">
        <f t="shared" si="5"/>
        <v>3.7974683544303896E-2</v>
      </c>
      <c r="V45" s="39">
        <f t="shared" si="5"/>
        <v>3.7266770046521028E-2</v>
      </c>
      <c r="W45"/>
      <c r="X45" s="38">
        <f t="shared" si="6"/>
        <v>3161.4819999999963</v>
      </c>
      <c r="Y45" s="38">
        <f t="shared" si="3"/>
        <v>1580.7410000000091</v>
      </c>
      <c r="Z45" s="38">
        <f t="shared" si="3"/>
        <v>3161.4820000000036</v>
      </c>
      <c r="AA45" s="38">
        <f t="shared" si="3"/>
        <v>790.37049999999726</v>
      </c>
      <c r="AB45" s="38">
        <f t="shared" si="3"/>
        <v>1186.0862000000052</v>
      </c>
    </row>
    <row r="46" spans="1:28" s="32" customFormat="1" x14ac:dyDescent="0.25">
      <c r="A46" s="29">
        <v>11</v>
      </c>
      <c r="B46" s="30">
        <f>+'FY20'!B45*1.03</f>
        <v>58487.417000000001</v>
      </c>
      <c r="C46" s="30">
        <f>+'FY20'!C45*1.03</f>
        <v>61648.899000000005</v>
      </c>
      <c r="D46" s="30">
        <f>+'FY20'!D45*1.03</f>
        <v>63229.64</v>
      </c>
      <c r="E46" s="30">
        <f>+'FY20'!E45*1.03</f>
        <v>66391.122000000003</v>
      </c>
      <c r="F46" s="30">
        <f>+'FY20'!F45*1.03</f>
        <v>67181.492500000008</v>
      </c>
      <c r="G46" s="30">
        <f>+'FY20'!G45*1.03</f>
        <v>68367.578700000013</v>
      </c>
      <c r="H46" s="31"/>
      <c r="I46"/>
      <c r="J46" s="42">
        <f t="shared" si="7"/>
        <v>2371.1114999999991</v>
      </c>
      <c r="K46" s="42">
        <f t="shared" si="4"/>
        <v>2371.1115000000063</v>
      </c>
      <c r="L46" s="42">
        <f t="shared" si="4"/>
        <v>2371.1114999999918</v>
      </c>
      <c r="M46" s="42">
        <f t="shared" si="4"/>
        <v>2371.1114999999918</v>
      </c>
      <c r="N46" s="42">
        <f t="shared" si="4"/>
        <v>2371.1114999999991</v>
      </c>
      <c r="O46" s="42">
        <f t="shared" si="4"/>
        <v>2371.1114999999991</v>
      </c>
      <c r="P46"/>
      <c r="Q46" s="39">
        <f t="shared" si="8"/>
        <v>4.2253521126760542E-2</v>
      </c>
      <c r="R46" s="39">
        <f t="shared" si="5"/>
        <v>4.0000000000000105E-2</v>
      </c>
      <c r="S46" s="39">
        <f t="shared" si="5"/>
        <v>3.8961038961038821E-2</v>
      </c>
      <c r="T46" s="39">
        <f t="shared" si="5"/>
        <v>3.7037037037036903E-2</v>
      </c>
      <c r="U46" s="39">
        <f t="shared" si="5"/>
        <v>3.6585365853658521E-2</v>
      </c>
      <c r="V46" s="39">
        <f t="shared" si="5"/>
        <v>3.5927854938271581E-2</v>
      </c>
      <c r="W46"/>
      <c r="X46" s="38">
        <f t="shared" si="6"/>
        <v>3161.4820000000036</v>
      </c>
      <c r="Y46" s="38">
        <f t="shared" si="3"/>
        <v>1580.7409999999945</v>
      </c>
      <c r="Z46" s="38">
        <f t="shared" si="3"/>
        <v>3161.4820000000036</v>
      </c>
      <c r="AA46" s="38">
        <f t="shared" si="3"/>
        <v>790.37050000000454</v>
      </c>
      <c r="AB46" s="38">
        <f t="shared" si="3"/>
        <v>1186.0862000000052</v>
      </c>
    </row>
    <row r="47" spans="1:28" s="32" customFormat="1" x14ac:dyDescent="0.25">
      <c r="A47" s="29">
        <v>12</v>
      </c>
      <c r="B47" s="30">
        <f>+'FY20'!B46*1.03</f>
        <v>60858.528500000008</v>
      </c>
      <c r="C47" s="30">
        <f>+'FY20'!C46*1.03</f>
        <v>64020.010500000011</v>
      </c>
      <c r="D47" s="30">
        <f>+'FY20'!D46*1.03</f>
        <v>65600.751499999998</v>
      </c>
      <c r="E47" s="30">
        <f>+'FY20'!E46*1.03</f>
        <v>68762.233500000002</v>
      </c>
      <c r="F47" s="30">
        <f>+'FY20'!F46*1.03</f>
        <v>69552.604000000007</v>
      </c>
      <c r="G47" s="30">
        <f>+'FY20'!G46*1.03</f>
        <v>70738.690199999997</v>
      </c>
      <c r="H47" s="31"/>
      <c r="I47"/>
      <c r="J47" s="42">
        <f t="shared" si="7"/>
        <v>2371.1115000000063</v>
      </c>
      <c r="K47" s="42">
        <f t="shared" si="4"/>
        <v>2371.1115000000063</v>
      </c>
      <c r="L47" s="42">
        <f t="shared" si="4"/>
        <v>2371.1114999999991</v>
      </c>
      <c r="M47" s="42">
        <f t="shared" si="4"/>
        <v>2371.1114999999991</v>
      </c>
      <c r="N47" s="42">
        <f t="shared" si="4"/>
        <v>2371.1114999999991</v>
      </c>
      <c r="O47" s="42">
        <f t="shared" si="4"/>
        <v>2371.1114999999845</v>
      </c>
      <c r="P47"/>
      <c r="Q47" s="39">
        <f t="shared" si="8"/>
        <v>4.0540540540540647E-2</v>
      </c>
      <c r="R47" s="39">
        <f t="shared" si="5"/>
        <v>3.8461538461538561E-2</v>
      </c>
      <c r="S47" s="39">
        <f t="shared" si="5"/>
        <v>3.7499999999999985E-2</v>
      </c>
      <c r="T47" s="39">
        <f t="shared" si="5"/>
        <v>3.5714285714285698E-2</v>
      </c>
      <c r="U47" s="39">
        <f t="shared" si="5"/>
        <v>3.5294117647058802E-2</v>
      </c>
      <c r="V47" s="39">
        <f t="shared" si="5"/>
        <v>3.4681811833713279E-2</v>
      </c>
      <c r="W47"/>
      <c r="X47" s="38">
        <f t="shared" si="6"/>
        <v>3161.4820000000036</v>
      </c>
      <c r="Y47" s="38">
        <f t="shared" si="3"/>
        <v>1580.7409999999873</v>
      </c>
      <c r="Z47" s="38">
        <f t="shared" si="3"/>
        <v>3161.4820000000036</v>
      </c>
      <c r="AA47" s="38">
        <f t="shared" si="3"/>
        <v>790.37050000000454</v>
      </c>
      <c r="AB47" s="38">
        <f t="shared" si="3"/>
        <v>1186.0861999999906</v>
      </c>
    </row>
    <row r="48" spans="1:28" s="32" customFormat="1" x14ac:dyDescent="0.25">
      <c r="A48" s="29">
        <v>13</v>
      </c>
      <c r="B48" s="30">
        <f>+'FY20'!B47*1.03</f>
        <v>63229.64</v>
      </c>
      <c r="C48" s="30">
        <f>+'FY20'!C47*1.03</f>
        <v>66391.122000000003</v>
      </c>
      <c r="D48" s="30">
        <f>+'FY20'!D47*1.03</f>
        <v>67971.863000000012</v>
      </c>
      <c r="E48" s="30">
        <f>+'FY20'!E47*1.03</f>
        <v>71133.345000000001</v>
      </c>
      <c r="F48" s="30">
        <f>+'FY20'!F47*1.03</f>
        <v>71923.715500000006</v>
      </c>
      <c r="G48" s="30">
        <f>+'FY20'!G47*1.03</f>
        <v>73109.801699999996</v>
      </c>
      <c r="H48" s="31"/>
      <c r="I48"/>
      <c r="J48" s="42">
        <f t="shared" si="7"/>
        <v>2371.1114999999918</v>
      </c>
      <c r="K48" s="42">
        <f t="shared" si="4"/>
        <v>2371.1114999999918</v>
      </c>
      <c r="L48" s="42">
        <f t="shared" si="4"/>
        <v>2371.1115000000136</v>
      </c>
      <c r="M48" s="42">
        <f t="shared" si="4"/>
        <v>2371.1114999999991</v>
      </c>
      <c r="N48" s="42">
        <f t="shared" si="4"/>
        <v>2371.1114999999991</v>
      </c>
      <c r="O48" s="42">
        <f t="shared" si="4"/>
        <v>2371.1114999999991</v>
      </c>
      <c r="P48"/>
      <c r="Q48" s="39">
        <f t="shared" si="8"/>
        <v>3.8961038961038821E-2</v>
      </c>
      <c r="R48" s="39">
        <f t="shared" si="5"/>
        <v>3.7037037037036903E-2</v>
      </c>
      <c r="S48" s="39">
        <f t="shared" si="5"/>
        <v>3.6144578313253219E-2</v>
      </c>
      <c r="T48" s="39">
        <f t="shared" si="5"/>
        <v>3.4482758620689641E-2</v>
      </c>
      <c r="U48" s="39">
        <f t="shared" si="5"/>
        <v>3.4090909090909075E-2</v>
      </c>
      <c r="V48" s="39">
        <f t="shared" si="5"/>
        <v>3.351930171870781E-2</v>
      </c>
      <c r="W48"/>
      <c r="X48" s="38">
        <f t="shared" si="6"/>
        <v>3161.4820000000036</v>
      </c>
      <c r="Y48" s="38">
        <f t="shared" si="3"/>
        <v>1580.7410000000091</v>
      </c>
      <c r="Z48" s="38">
        <f t="shared" si="3"/>
        <v>3161.4819999999891</v>
      </c>
      <c r="AA48" s="38">
        <f t="shared" si="3"/>
        <v>790.37050000000454</v>
      </c>
      <c r="AB48" s="38">
        <f t="shared" si="3"/>
        <v>1186.0861999999906</v>
      </c>
    </row>
    <row r="49" spans="1:28" s="32" customFormat="1" x14ac:dyDescent="0.25">
      <c r="A49" s="29">
        <v>14</v>
      </c>
      <c r="B49" s="30">
        <f>+'FY20'!B48*1.03</f>
        <v>65600.751499999998</v>
      </c>
      <c r="C49" s="30">
        <f>+'FY20'!C48*1.03</f>
        <v>68762.233500000002</v>
      </c>
      <c r="D49" s="30">
        <f>+'FY20'!D48*1.03</f>
        <v>70342.974500000011</v>
      </c>
      <c r="E49" s="30">
        <f>+'FY20'!E48*1.03</f>
        <v>73504.4565</v>
      </c>
      <c r="F49" s="30">
        <f>+'FY20'!F48*1.03</f>
        <v>74294.827000000005</v>
      </c>
      <c r="G49" s="30">
        <f>+'FY20'!G48*1.03</f>
        <v>75480.91320000001</v>
      </c>
      <c r="H49" s="31"/>
      <c r="I49"/>
      <c r="J49" s="42">
        <f t="shared" si="7"/>
        <v>2371.1114999999991</v>
      </c>
      <c r="K49" s="42">
        <f t="shared" si="4"/>
        <v>2371.1114999999991</v>
      </c>
      <c r="L49" s="42">
        <f t="shared" si="4"/>
        <v>2371.1114999999991</v>
      </c>
      <c r="M49" s="42">
        <f t="shared" si="4"/>
        <v>2371.1114999999991</v>
      </c>
      <c r="N49" s="42">
        <f t="shared" si="4"/>
        <v>2371.1114999999991</v>
      </c>
      <c r="O49" s="42">
        <f t="shared" si="4"/>
        <v>2371.1115000000136</v>
      </c>
      <c r="P49"/>
      <c r="Q49" s="39">
        <f t="shared" si="8"/>
        <v>3.7499999999999985E-2</v>
      </c>
      <c r="R49" s="39">
        <f t="shared" si="5"/>
        <v>3.5714285714285698E-2</v>
      </c>
      <c r="S49" s="39">
        <f t="shared" si="5"/>
        <v>3.4883720930232537E-2</v>
      </c>
      <c r="T49" s="39">
        <f t="shared" si="5"/>
        <v>3.3333333333333319E-2</v>
      </c>
      <c r="U49" s="39">
        <f t="shared" si="5"/>
        <v>3.2967032967032954E-2</v>
      </c>
      <c r="V49" s="39">
        <f t="shared" si="5"/>
        <v>3.2432197118105625E-2</v>
      </c>
      <c r="W49"/>
      <c r="X49" s="38">
        <f t="shared" si="6"/>
        <v>3161.4820000000036</v>
      </c>
      <c r="Y49" s="38">
        <f t="shared" si="3"/>
        <v>1580.7410000000091</v>
      </c>
      <c r="Z49" s="38">
        <f t="shared" si="3"/>
        <v>3161.4819999999891</v>
      </c>
      <c r="AA49" s="38">
        <f t="shared" si="3"/>
        <v>790.37050000000454</v>
      </c>
      <c r="AB49" s="38">
        <f t="shared" si="3"/>
        <v>1186.0862000000052</v>
      </c>
    </row>
    <row r="50" spans="1:28" s="32" customFormat="1" x14ac:dyDescent="0.25">
      <c r="A50" s="29">
        <v>15</v>
      </c>
      <c r="B50" s="30">
        <f>+'FY20'!B49*1.03</f>
        <v>67971.863000000012</v>
      </c>
      <c r="C50" s="30">
        <f>+'FY20'!C49*1.03</f>
        <v>71133.345000000001</v>
      </c>
      <c r="D50" s="30">
        <f>+'FY20'!D49*1.03</f>
        <v>72714.085999999996</v>
      </c>
      <c r="E50" s="30">
        <f>+'FY20'!E49*1.03</f>
        <v>75875.568000000014</v>
      </c>
      <c r="F50" s="30">
        <f>+'FY20'!F49*1.03</f>
        <v>76665.938500000004</v>
      </c>
      <c r="G50" s="30">
        <f>+'FY20'!G49*1.03</f>
        <v>77852.024700000009</v>
      </c>
      <c r="H50" s="31"/>
      <c r="I50"/>
      <c r="J50" s="42">
        <f t="shared" si="7"/>
        <v>2371.1115000000136</v>
      </c>
      <c r="K50" s="42">
        <f t="shared" si="4"/>
        <v>2371.1114999999991</v>
      </c>
      <c r="L50" s="42">
        <f t="shared" si="4"/>
        <v>2371.1114999999845</v>
      </c>
      <c r="M50" s="42">
        <f t="shared" si="4"/>
        <v>2371.1115000000136</v>
      </c>
      <c r="N50" s="42">
        <f t="shared" si="4"/>
        <v>2371.1114999999991</v>
      </c>
      <c r="O50" s="42">
        <f t="shared" si="4"/>
        <v>2371.1114999999991</v>
      </c>
      <c r="P50"/>
      <c r="Q50" s="39">
        <f t="shared" si="8"/>
        <v>3.6144578313253219E-2</v>
      </c>
      <c r="R50" s="39">
        <f t="shared" si="5"/>
        <v>3.4482758620689641E-2</v>
      </c>
      <c r="S50" s="39">
        <f t="shared" si="5"/>
        <v>3.3707865168539103E-2</v>
      </c>
      <c r="T50" s="39">
        <f t="shared" si="5"/>
        <v>3.2258064516129219E-2</v>
      </c>
      <c r="U50" s="39">
        <f t="shared" si="5"/>
        <v>3.191489361702126E-2</v>
      </c>
      <c r="V50" s="39">
        <f t="shared" si="5"/>
        <v>3.1413391803002177E-2</v>
      </c>
      <c r="W50"/>
      <c r="X50" s="38">
        <f t="shared" si="6"/>
        <v>3161.4819999999891</v>
      </c>
      <c r="Y50" s="38">
        <f t="shared" si="3"/>
        <v>1580.7409999999945</v>
      </c>
      <c r="Z50" s="38">
        <f t="shared" si="3"/>
        <v>3161.4820000000182</v>
      </c>
      <c r="AA50" s="38">
        <f t="shared" si="3"/>
        <v>790.37049999998999</v>
      </c>
      <c r="AB50" s="38">
        <f t="shared" si="3"/>
        <v>1186.0862000000052</v>
      </c>
    </row>
    <row r="51" spans="1:28" s="32" customFormat="1" x14ac:dyDescent="0.25">
      <c r="A51" s="29">
        <v>16</v>
      </c>
      <c r="B51" s="30">
        <f>+'FY20'!B50*1.015</f>
        <v>69318.562250000003</v>
      </c>
      <c r="C51" s="30">
        <f>+'FY20'!C50*1.015</f>
        <v>72434.003249999994</v>
      </c>
      <c r="D51" s="30">
        <f>+'FY20'!D50*1.015</f>
        <v>73991.72374999999</v>
      </c>
      <c r="E51" s="30">
        <f>+'FY20'!E50*1.015</f>
        <v>77107.164749999996</v>
      </c>
      <c r="F51" s="30">
        <f>+'FY20'!F50*1.015</f>
        <v>77886.024999999994</v>
      </c>
      <c r="G51" s="30">
        <f>+'FY20'!G50*1.015</f>
        <v>79054.838099999994</v>
      </c>
      <c r="H51" s="31"/>
      <c r="I51"/>
      <c r="J51" s="42">
        <f t="shared" ref="J51" si="9">+B51-B50</f>
        <v>1346.6992499999906</v>
      </c>
      <c r="K51" s="42">
        <f t="shared" ref="K51" si="10">+C51-C50</f>
        <v>1300.6582499999931</v>
      </c>
      <c r="L51" s="42">
        <f t="shared" ref="L51" si="11">+D51-D50</f>
        <v>1277.6377499999944</v>
      </c>
      <c r="M51" s="42">
        <f t="shared" ref="M51" si="12">+E51-E50</f>
        <v>1231.5967499999824</v>
      </c>
      <c r="N51" s="42">
        <f t="shared" ref="N51" si="13">+F51-F50</f>
        <v>1220.0864999999903</v>
      </c>
      <c r="O51" s="42">
        <f t="shared" ref="O51" si="14">+G51-G50</f>
        <v>1202.8133999999845</v>
      </c>
      <c r="P51"/>
      <c r="Q51" s="39">
        <f t="shared" ref="Q51" si="15">+J51/B50</f>
        <v>1.9812598780763011E-2</v>
      </c>
      <c r="R51" s="39">
        <f t="shared" ref="R51" si="16">+K51/C50</f>
        <v>1.8284789644012849E-2</v>
      </c>
      <c r="S51" s="39">
        <f t="shared" ref="S51" si="17">+L51/D50</f>
        <v>1.7570704938792665E-2</v>
      </c>
      <c r="T51" s="39">
        <f t="shared" ref="T51" si="18">+M51/E50</f>
        <v>1.6231796116504618E-2</v>
      </c>
      <c r="U51" s="39">
        <f t="shared" ref="U51" si="19">+N51/F50</f>
        <v>1.5914322890601414E-2</v>
      </c>
      <c r="V51" s="39">
        <f t="shared" ref="V51" si="20">+O51/G50</f>
        <v>1.5449995098200503E-2</v>
      </c>
      <c r="W51"/>
      <c r="X51" s="38">
        <f t="shared" ref="X51" si="21">+C51-B51</f>
        <v>3115.4409999999916</v>
      </c>
      <c r="Y51" s="38">
        <f t="shared" ref="Y51" si="22">+D51-C51</f>
        <v>1557.7204999999958</v>
      </c>
      <c r="Z51" s="38">
        <f t="shared" ref="Z51" si="23">+E51-D51</f>
        <v>3115.4410000000062</v>
      </c>
      <c r="AA51" s="38">
        <f t="shared" ref="AA51" si="24">+F51-E51</f>
        <v>778.8602499999979</v>
      </c>
      <c r="AB51" s="38">
        <f t="shared" ref="AB51" si="25">+G51-F51</f>
        <v>1168.8130999999994</v>
      </c>
    </row>
    <row r="52" spans="1:28" s="32" customFormat="1" x14ac:dyDescent="0.25">
      <c r="A52" s="29">
        <v>17</v>
      </c>
      <c r="B52" s="30"/>
      <c r="C52" s="30"/>
      <c r="D52" s="30"/>
      <c r="E52" s="30"/>
      <c r="F52" s="30"/>
      <c r="G52" s="30"/>
      <c r="H52" s="31"/>
      <c r="I52"/>
      <c r="J52" s="42"/>
      <c r="K52" s="42"/>
      <c r="L52" s="42"/>
      <c r="M52" s="42"/>
      <c r="N52" s="42"/>
      <c r="O52" s="42"/>
      <c r="P52" s="42"/>
      <c r="Q52" s="39"/>
      <c r="R52" s="39"/>
      <c r="S52" s="39"/>
      <c r="T52" s="39"/>
      <c r="U52" s="39"/>
      <c r="V52" s="39"/>
      <c r="W52" s="39"/>
      <c r="X52" s="38"/>
      <c r="Y52" s="38"/>
      <c r="Z52" s="38"/>
      <c r="AA52" s="38"/>
      <c r="AB52" s="38"/>
    </row>
    <row r="53" spans="1:28" s="32" customFormat="1" x14ac:dyDescent="0.25">
      <c r="A53" s="29">
        <v>18</v>
      </c>
      <c r="B53" s="30"/>
      <c r="C53" s="30"/>
      <c r="D53" s="30"/>
      <c r="E53" s="30"/>
      <c r="F53" s="30"/>
      <c r="G53" s="30"/>
      <c r="H53" s="31"/>
      <c r="I53"/>
      <c r="J53" s="42"/>
      <c r="K53" s="42"/>
      <c r="L53" s="42"/>
      <c r="M53" s="42"/>
      <c r="N53" s="42"/>
      <c r="O53" s="42"/>
      <c r="P53" s="42"/>
      <c r="Q53" s="39"/>
      <c r="R53" s="39"/>
      <c r="S53" s="39"/>
      <c r="T53" s="39"/>
      <c r="U53" s="39"/>
      <c r="V53" s="39"/>
      <c r="W53" s="39"/>
      <c r="X53" s="38"/>
      <c r="Y53" s="38"/>
      <c r="Z53" s="38"/>
      <c r="AA53" s="38"/>
      <c r="AB53" s="38"/>
    </row>
    <row r="54" spans="1:28" s="32" customFormat="1" x14ac:dyDescent="0.25">
      <c r="A54" s="29">
        <v>19</v>
      </c>
      <c r="B54" s="30"/>
      <c r="C54" s="30"/>
      <c r="D54" s="30"/>
      <c r="E54" s="30"/>
      <c r="F54" s="30"/>
      <c r="G54" s="30"/>
      <c r="H54" s="31"/>
      <c r="I54"/>
      <c r="J54" s="38"/>
      <c r="K54" s="38"/>
      <c r="L54" s="38"/>
      <c r="M54" s="38"/>
      <c r="N54" s="38"/>
      <c r="O54" s="38"/>
      <c r="P54" s="38"/>
      <c r="Q54" s="39"/>
      <c r="R54" s="39"/>
      <c r="S54" s="39"/>
      <c r="T54" s="39"/>
      <c r="U54" s="39"/>
      <c r="V54" s="39"/>
      <c r="W54" s="39"/>
      <c r="X54" s="38"/>
      <c r="Y54" s="38"/>
      <c r="Z54" s="38"/>
      <c r="AA54" s="38"/>
      <c r="AB54" s="38"/>
    </row>
    <row r="55" spans="1:28" s="32" customFormat="1" x14ac:dyDescent="0.25">
      <c r="A55" s="29">
        <v>20</v>
      </c>
      <c r="B55" s="30"/>
      <c r="C55" s="30"/>
      <c r="D55" s="30"/>
      <c r="E55" s="30"/>
      <c r="F55" s="30"/>
      <c r="G55" s="30"/>
      <c r="H55" s="31"/>
      <c r="I55"/>
      <c r="J55" s="38"/>
      <c r="K55" s="38"/>
      <c r="L55" s="38"/>
      <c r="M55" s="38"/>
      <c r="N55" s="38"/>
      <c r="O55" s="38"/>
      <c r="P55" s="38"/>
      <c r="Q55" s="39"/>
      <c r="R55" s="39"/>
      <c r="S55" s="39"/>
      <c r="T55" s="39"/>
      <c r="U55" s="39"/>
      <c r="V55" s="39"/>
      <c r="W55" s="39"/>
      <c r="X55" s="38"/>
      <c r="Y55" s="38"/>
      <c r="Z55" s="38"/>
      <c r="AA55" s="38"/>
      <c r="AB55" s="38"/>
    </row>
    <row r="56" spans="1:28" s="32" customFormat="1" x14ac:dyDescent="0.25">
      <c r="A56" s="29">
        <v>21</v>
      </c>
      <c r="B56" s="30"/>
      <c r="C56" s="30"/>
      <c r="D56" s="30"/>
      <c r="E56" s="30"/>
      <c r="F56" s="30"/>
      <c r="G56" s="30"/>
      <c r="H56" s="31"/>
      <c r="I56"/>
      <c r="L56" s="38"/>
      <c r="M56" s="39"/>
      <c r="N56" s="38"/>
      <c r="O56" s="39"/>
      <c r="P56" s="38"/>
      <c r="Q56" s="39"/>
      <c r="R56" s="38"/>
      <c r="S56" s="39"/>
      <c r="T56" s="38"/>
      <c r="U56" s="39"/>
      <c r="V56" s="38"/>
      <c r="W56" s="39"/>
    </row>
    <row r="57" spans="1:28" s="32" customFormat="1" x14ac:dyDescent="0.25">
      <c r="A57" s="29">
        <v>22</v>
      </c>
      <c r="B57" s="30"/>
      <c r="C57" s="30"/>
      <c r="D57" s="30"/>
      <c r="E57" s="30"/>
      <c r="F57" s="30"/>
      <c r="G57" s="30"/>
      <c r="H57" s="31"/>
      <c r="I57"/>
      <c r="L57" s="38"/>
      <c r="M57" s="39"/>
      <c r="N57" s="38"/>
      <c r="O57" s="39"/>
      <c r="P57" s="38"/>
      <c r="Q57" s="39"/>
      <c r="R57" s="38"/>
      <c r="S57" s="39"/>
      <c r="T57" s="38"/>
      <c r="U57" s="39"/>
      <c r="V57" s="38"/>
      <c r="W57" s="39"/>
    </row>
    <row r="58" spans="1:28" s="32" customFormat="1" x14ac:dyDescent="0.25">
      <c r="A58" s="29">
        <v>23</v>
      </c>
      <c r="B58" s="30"/>
      <c r="C58" s="30"/>
      <c r="D58" s="30"/>
      <c r="E58" s="30"/>
      <c r="F58" s="30"/>
      <c r="G58" s="30"/>
      <c r="H58" s="31"/>
      <c r="I58"/>
      <c r="L58" s="38"/>
      <c r="M58" s="39"/>
      <c r="N58" s="38"/>
      <c r="O58" s="39"/>
      <c r="P58" s="38"/>
      <c r="Q58" s="39"/>
      <c r="R58" s="38"/>
      <c r="S58" s="39"/>
      <c r="T58" s="38"/>
      <c r="U58" s="39"/>
      <c r="V58" s="38"/>
      <c r="W58" s="39"/>
    </row>
    <row r="59" spans="1:28" s="32" customFormat="1" x14ac:dyDescent="0.25">
      <c r="A59" s="29">
        <v>24</v>
      </c>
      <c r="B59" s="30"/>
      <c r="C59" s="30"/>
      <c r="D59" s="30"/>
      <c r="E59" s="30"/>
      <c r="F59" s="30"/>
      <c r="G59" s="30"/>
      <c r="H59" s="31"/>
      <c r="I59"/>
      <c r="J59"/>
      <c r="K59"/>
      <c r="L59" s="42"/>
      <c r="M59" s="43"/>
      <c r="N59" s="42"/>
      <c r="O59" s="43"/>
      <c r="P59" s="42"/>
      <c r="Q59" s="43"/>
      <c r="R59" s="42"/>
      <c r="S59" s="43"/>
      <c r="T59" s="42"/>
      <c r="U59" s="43"/>
      <c r="V59" s="38"/>
      <c r="W59" s="39"/>
    </row>
    <row r="60" spans="1:28" s="32" customFormat="1" x14ac:dyDescent="0.25">
      <c r="A60" s="14"/>
      <c r="B60" s="14"/>
      <c r="C60" s="14"/>
      <c r="D60" s="14"/>
      <c r="E60" s="14"/>
      <c r="F60" s="14"/>
      <c r="G60" s="14"/>
      <c r="H60" s="14"/>
      <c r="I60"/>
      <c r="J60"/>
      <c r="K60"/>
      <c r="L60" s="42"/>
      <c r="M60" s="43"/>
      <c r="N60" s="42"/>
      <c r="O60" s="43"/>
      <c r="P60" s="42"/>
      <c r="Q60" s="43"/>
      <c r="R60" s="42"/>
      <c r="S60" s="43"/>
      <c r="T60" s="42"/>
      <c r="U60" s="43"/>
      <c r="V60" s="38"/>
      <c r="W60" s="39"/>
    </row>
    <row r="61" spans="1:28" s="32" customFormat="1" x14ac:dyDescent="0.25">
      <c r="A61" s="33"/>
      <c r="B61" s="34"/>
      <c r="C61" s="34"/>
      <c r="D61" s="34"/>
      <c r="E61" s="34"/>
      <c r="F61" s="34"/>
      <c r="G61" s="34"/>
      <c r="H61" s="31"/>
      <c r="I61"/>
      <c r="J61"/>
      <c r="K61"/>
    </row>
    <row r="62" spans="1:28" s="5" customFormat="1" x14ac:dyDescent="0.25">
      <c r="A62" s="6" t="s">
        <v>19</v>
      </c>
      <c r="G62" s="18"/>
    </row>
    <row r="64" spans="1:28" x14ac:dyDescent="0.25">
      <c r="A64" s="15"/>
      <c r="B64" s="16" t="s">
        <v>3</v>
      </c>
      <c r="C64" s="16" t="s">
        <v>4</v>
      </c>
      <c r="D64" s="16" t="s">
        <v>5</v>
      </c>
      <c r="E64" s="16" t="s">
        <v>6</v>
      </c>
      <c r="F64" s="16" t="s">
        <v>7</v>
      </c>
      <c r="G64" s="16" t="s">
        <v>8</v>
      </c>
      <c r="H64" s="16" t="s">
        <v>9</v>
      </c>
      <c r="I64" s="37"/>
    </row>
    <row r="65" spans="1:9" x14ac:dyDescent="0.25">
      <c r="A65" s="8">
        <v>1</v>
      </c>
      <c r="B65" s="17">
        <f t="shared" ref="B65:G80" si="26">+B7*B36</f>
        <v>0</v>
      </c>
      <c r="C65" s="17">
        <f t="shared" si="26"/>
        <v>0</v>
      </c>
      <c r="D65" s="17">
        <f t="shared" si="26"/>
        <v>0</v>
      </c>
      <c r="E65" s="17">
        <f t="shared" si="26"/>
        <v>0</v>
      </c>
      <c r="F65" s="17">
        <f t="shared" si="26"/>
        <v>0</v>
      </c>
      <c r="G65" s="17">
        <f t="shared" si="26"/>
        <v>0</v>
      </c>
      <c r="H65" s="19">
        <f>SUM(B65:G65)</f>
        <v>0</v>
      </c>
      <c r="I65" s="41"/>
    </row>
    <row r="66" spans="1:9" x14ac:dyDescent="0.25">
      <c r="A66" s="8">
        <v>2</v>
      </c>
      <c r="B66" s="17">
        <f t="shared" si="26"/>
        <v>0</v>
      </c>
      <c r="C66" s="17">
        <f t="shared" si="26"/>
        <v>0</v>
      </c>
      <c r="D66" s="17">
        <f t="shared" si="26"/>
        <v>0</v>
      </c>
      <c r="E66" s="17">
        <f t="shared" si="26"/>
        <v>0</v>
      </c>
      <c r="F66" s="17">
        <f t="shared" si="26"/>
        <v>0</v>
      </c>
      <c r="G66" s="17">
        <f t="shared" si="26"/>
        <v>0</v>
      </c>
      <c r="H66" s="19">
        <f t="shared" ref="H66:H88" si="27">SUM(B66:G66)</f>
        <v>0</v>
      </c>
      <c r="I66" s="41"/>
    </row>
    <row r="67" spans="1:9" x14ac:dyDescent="0.25">
      <c r="A67" s="8">
        <v>3</v>
      </c>
      <c r="B67" s="17">
        <f t="shared" si="26"/>
        <v>1383148.375</v>
      </c>
      <c r="C67" s="17">
        <f t="shared" si="26"/>
        <v>170720.02800000002</v>
      </c>
      <c r="D67" s="17">
        <f t="shared" si="26"/>
        <v>752432.71600000013</v>
      </c>
      <c r="E67" s="17">
        <f t="shared" si="26"/>
        <v>94844.46</v>
      </c>
      <c r="F67" s="17">
        <f t="shared" si="26"/>
        <v>0</v>
      </c>
      <c r="G67" s="17">
        <f t="shared" si="26"/>
        <v>49398.686699999998</v>
      </c>
      <c r="H67" s="19">
        <f t="shared" si="27"/>
        <v>2450544.2656999999</v>
      </c>
      <c r="I67" s="41"/>
    </row>
    <row r="68" spans="1:9" x14ac:dyDescent="0.25">
      <c r="A68" s="8">
        <v>4</v>
      </c>
      <c r="B68" s="17">
        <f t="shared" si="26"/>
        <v>712123.82050000003</v>
      </c>
      <c r="C68" s="17">
        <f t="shared" si="26"/>
        <v>90102.237000000008</v>
      </c>
      <c r="D68" s="17">
        <f t="shared" si="26"/>
        <v>606214.17350000003</v>
      </c>
      <c r="E68" s="17">
        <f t="shared" si="26"/>
        <v>99586.683000000005</v>
      </c>
      <c r="F68" s="17">
        <f t="shared" si="26"/>
        <v>0</v>
      </c>
      <c r="G68" s="17">
        <f t="shared" si="26"/>
        <v>51769.798200000005</v>
      </c>
      <c r="H68" s="19">
        <f t="shared" si="27"/>
        <v>1559796.7122000002</v>
      </c>
      <c r="I68" s="41"/>
    </row>
    <row r="69" spans="1:9" x14ac:dyDescent="0.25">
      <c r="A69" s="8">
        <v>5</v>
      </c>
      <c r="B69" s="17">
        <f t="shared" si="26"/>
        <v>2168776.6520000002</v>
      </c>
      <c r="C69" s="17">
        <f t="shared" si="26"/>
        <v>474222.30000000005</v>
      </c>
      <c r="D69" s="17">
        <f t="shared" si="26"/>
        <v>3454709.4555000002</v>
      </c>
      <c r="E69" s="17">
        <f t="shared" si="26"/>
        <v>156493.359</v>
      </c>
      <c r="F69" s="17">
        <f t="shared" si="26"/>
        <v>105909.64700000001</v>
      </c>
      <c r="G69" s="17">
        <f t="shared" si="26"/>
        <v>0</v>
      </c>
      <c r="H69" s="19">
        <f t="shared" si="27"/>
        <v>6360111.4135000007</v>
      </c>
      <c r="I69" s="41"/>
    </row>
    <row r="70" spans="1:9" x14ac:dyDescent="0.25">
      <c r="A70" s="8">
        <v>6</v>
      </c>
      <c r="B70" s="17">
        <f t="shared" si="26"/>
        <v>792741.61150000012</v>
      </c>
      <c r="C70" s="17">
        <f t="shared" si="26"/>
        <v>49793.341500000002</v>
      </c>
      <c r="D70" s="17">
        <f t="shared" si="26"/>
        <v>924733.4850000001</v>
      </c>
      <c r="E70" s="17">
        <f t="shared" si="26"/>
        <v>0</v>
      </c>
      <c r="F70" s="17">
        <f t="shared" si="26"/>
        <v>0</v>
      </c>
      <c r="G70" s="17">
        <f t="shared" si="26"/>
        <v>0</v>
      </c>
      <c r="H70" s="19">
        <f t="shared" si="27"/>
        <v>1767268.4380000001</v>
      </c>
      <c r="I70" s="41"/>
    </row>
    <row r="71" spans="1:9" x14ac:dyDescent="0.25">
      <c r="A71" s="8">
        <v>7</v>
      </c>
      <c r="B71" s="17">
        <f t="shared" si="26"/>
        <v>392023.76800000004</v>
      </c>
      <c r="C71" s="17">
        <f t="shared" si="26"/>
        <v>104328.906</v>
      </c>
      <c r="D71" s="17">
        <f t="shared" si="26"/>
        <v>1182394.2680000002</v>
      </c>
      <c r="E71" s="17">
        <f t="shared" si="26"/>
        <v>227626.70400000003</v>
      </c>
      <c r="F71" s="17">
        <f t="shared" si="26"/>
        <v>0</v>
      </c>
      <c r="G71" s="17">
        <f t="shared" si="26"/>
        <v>0</v>
      </c>
      <c r="H71" s="19">
        <f t="shared" si="27"/>
        <v>1906373.6460000002</v>
      </c>
      <c r="I71" s="41"/>
    </row>
    <row r="72" spans="1:9" x14ac:dyDescent="0.25">
      <c r="A72" s="8">
        <v>8</v>
      </c>
      <c r="B72" s="17">
        <f t="shared" si="26"/>
        <v>667863.07250000001</v>
      </c>
      <c r="C72" s="17">
        <f t="shared" si="26"/>
        <v>163606.69349999999</v>
      </c>
      <c r="D72" s="17">
        <f t="shared" si="26"/>
        <v>729511.97149999999</v>
      </c>
      <c r="E72" s="17">
        <f t="shared" si="26"/>
        <v>177833.36249999999</v>
      </c>
      <c r="F72" s="17">
        <f t="shared" si="26"/>
        <v>0</v>
      </c>
      <c r="G72" s="17">
        <f t="shared" si="26"/>
        <v>0</v>
      </c>
      <c r="H72" s="19">
        <f t="shared" si="27"/>
        <v>1738815.1</v>
      </c>
      <c r="I72" s="41"/>
    </row>
    <row r="73" spans="1:9" x14ac:dyDescent="0.25">
      <c r="A73" s="8">
        <v>9</v>
      </c>
      <c r="B73" s="17">
        <f t="shared" si="26"/>
        <v>483706.74600000004</v>
      </c>
      <c r="C73" s="17">
        <f t="shared" si="26"/>
        <v>56906.676000000007</v>
      </c>
      <c r="D73" s="17">
        <f t="shared" si="26"/>
        <v>1169748.3400000001</v>
      </c>
      <c r="E73" s="17">
        <f t="shared" si="26"/>
        <v>123297.79800000001</v>
      </c>
      <c r="F73" s="17">
        <f t="shared" si="26"/>
        <v>0</v>
      </c>
      <c r="G73" s="17">
        <f t="shared" si="26"/>
        <v>0</v>
      </c>
      <c r="H73" s="19">
        <f t="shared" si="27"/>
        <v>1833659.56</v>
      </c>
      <c r="I73" s="41"/>
    </row>
    <row r="74" spans="1:9" x14ac:dyDescent="0.25">
      <c r="A74" s="8">
        <v>10</v>
      </c>
      <c r="B74" s="17">
        <f t="shared" si="26"/>
        <v>813686.42975000001</v>
      </c>
      <c r="C74" s="17">
        <f t="shared" si="26"/>
        <v>0</v>
      </c>
      <c r="D74" s="17">
        <f t="shared" si="26"/>
        <v>1643180.2695000002</v>
      </c>
      <c r="E74" s="17">
        <f t="shared" si="26"/>
        <v>371316.06090000004</v>
      </c>
      <c r="F74" s="17">
        <f t="shared" si="26"/>
        <v>0</v>
      </c>
      <c r="G74" s="17">
        <f t="shared" si="26"/>
        <v>0</v>
      </c>
      <c r="H74" s="19">
        <f t="shared" si="27"/>
        <v>2828182.76015</v>
      </c>
      <c r="I74" s="41"/>
    </row>
    <row r="75" spans="1:9" x14ac:dyDescent="0.25">
      <c r="A75" s="8">
        <v>11</v>
      </c>
      <c r="B75" s="17">
        <f t="shared" si="26"/>
        <v>643361.58700000006</v>
      </c>
      <c r="C75" s="17">
        <f t="shared" si="26"/>
        <v>61648.899000000005</v>
      </c>
      <c r="D75" s="17">
        <f t="shared" si="26"/>
        <v>1201363.1599999999</v>
      </c>
      <c r="E75" s="17">
        <f t="shared" si="26"/>
        <v>331955.61</v>
      </c>
      <c r="F75" s="17">
        <f t="shared" si="26"/>
        <v>0</v>
      </c>
      <c r="G75" s="17">
        <f t="shared" si="26"/>
        <v>0</v>
      </c>
      <c r="H75" s="19">
        <f t="shared" si="27"/>
        <v>2238329.2560000001</v>
      </c>
      <c r="I75" s="41"/>
    </row>
    <row r="76" spans="1:9" x14ac:dyDescent="0.25">
      <c r="A76" s="8">
        <v>12</v>
      </c>
      <c r="B76" s="17">
        <f t="shared" si="26"/>
        <v>912877.92750000011</v>
      </c>
      <c r="C76" s="17">
        <f t="shared" si="26"/>
        <v>192060.03150000004</v>
      </c>
      <c r="D76" s="17">
        <f t="shared" si="26"/>
        <v>1836821.0419999999</v>
      </c>
      <c r="E76" s="17">
        <f t="shared" si="26"/>
        <v>68762.233500000002</v>
      </c>
      <c r="F76" s="17">
        <f t="shared" si="26"/>
        <v>139105.20800000001</v>
      </c>
      <c r="G76" s="17">
        <f t="shared" si="26"/>
        <v>0</v>
      </c>
      <c r="H76" s="19">
        <f t="shared" si="27"/>
        <v>3149626.4425000004</v>
      </c>
      <c r="I76" s="41"/>
    </row>
    <row r="77" spans="1:9" x14ac:dyDescent="0.25">
      <c r="A77" s="8">
        <v>13</v>
      </c>
      <c r="B77" s="17">
        <f t="shared" si="26"/>
        <v>821985.32</v>
      </c>
      <c r="C77" s="17">
        <f t="shared" si="26"/>
        <v>398346.73200000002</v>
      </c>
      <c r="D77" s="17">
        <f t="shared" si="26"/>
        <v>3126705.6980000008</v>
      </c>
      <c r="E77" s="17">
        <f t="shared" si="26"/>
        <v>355666.72499999998</v>
      </c>
      <c r="F77" s="17">
        <f t="shared" si="26"/>
        <v>143847.43100000001</v>
      </c>
      <c r="G77" s="17">
        <f t="shared" si="26"/>
        <v>219329.40509999997</v>
      </c>
      <c r="H77" s="19">
        <f t="shared" si="27"/>
        <v>5065881.3111000005</v>
      </c>
      <c r="I77" s="41"/>
    </row>
    <row r="78" spans="1:9" x14ac:dyDescent="0.25">
      <c r="A78" s="8">
        <v>14</v>
      </c>
      <c r="B78" s="17">
        <f t="shared" si="26"/>
        <v>656007.51500000001</v>
      </c>
      <c r="C78" s="17">
        <f t="shared" si="26"/>
        <v>137524.467</v>
      </c>
      <c r="D78" s="17">
        <f t="shared" si="26"/>
        <v>2039946.2605000003</v>
      </c>
      <c r="E78" s="17">
        <f t="shared" si="26"/>
        <v>367522.28249999997</v>
      </c>
      <c r="F78" s="17">
        <f t="shared" si="26"/>
        <v>0</v>
      </c>
      <c r="G78" s="17">
        <f t="shared" si="26"/>
        <v>75480.91320000001</v>
      </c>
      <c r="H78" s="19">
        <f t="shared" si="27"/>
        <v>3276481.4382000002</v>
      </c>
      <c r="I78" s="41"/>
    </row>
    <row r="79" spans="1:9" x14ac:dyDescent="0.25">
      <c r="A79" s="8">
        <v>15</v>
      </c>
      <c r="B79" s="17">
        <f t="shared" si="26"/>
        <v>1563352.8490000004</v>
      </c>
      <c r="C79" s="17">
        <f t="shared" si="26"/>
        <v>142266.69</v>
      </c>
      <c r="D79" s="17">
        <f t="shared" si="26"/>
        <v>1890566.2359999998</v>
      </c>
      <c r="E79" s="17">
        <f t="shared" si="26"/>
        <v>303502.27200000006</v>
      </c>
      <c r="F79" s="17">
        <f t="shared" si="26"/>
        <v>0</v>
      </c>
      <c r="G79" s="17">
        <f t="shared" si="26"/>
        <v>0</v>
      </c>
      <c r="H79" s="19">
        <f t="shared" si="27"/>
        <v>3899688.0470000003</v>
      </c>
      <c r="I79" s="41"/>
    </row>
    <row r="80" spans="1:9" x14ac:dyDescent="0.25">
      <c r="A80" s="8">
        <v>16</v>
      </c>
      <c r="B80" s="17">
        <f t="shared" si="26"/>
        <v>12685296.89175</v>
      </c>
      <c r="C80" s="17">
        <f t="shared" si="26"/>
        <v>1738416.0779999997</v>
      </c>
      <c r="D80" s="17">
        <f t="shared" si="26"/>
        <v>16396565.982999997</v>
      </c>
      <c r="E80" s="17">
        <f t="shared" si="26"/>
        <v>4965701.4099000003</v>
      </c>
      <c r="F80" s="17">
        <f t="shared" si="26"/>
        <v>1448680.0649999999</v>
      </c>
      <c r="G80" s="17">
        <f t="shared" si="26"/>
        <v>395274.19049999997</v>
      </c>
      <c r="H80" s="19">
        <f t="shared" si="27"/>
        <v>37629934.618149996</v>
      </c>
      <c r="I80" s="41"/>
    </row>
    <row r="81" spans="1:11" x14ac:dyDescent="0.25">
      <c r="A81" s="8">
        <v>17</v>
      </c>
      <c r="B81" s="17">
        <f t="shared" ref="B81:G88" si="28">+B23*B52</f>
        <v>0</v>
      </c>
      <c r="C81" s="17">
        <f t="shared" si="28"/>
        <v>0</v>
      </c>
      <c r="D81" s="17">
        <f t="shared" si="28"/>
        <v>0</v>
      </c>
      <c r="E81" s="17">
        <f t="shared" si="28"/>
        <v>0</v>
      </c>
      <c r="F81" s="17">
        <f t="shared" si="28"/>
        <v>0</v>
      </c>
      <c r="G81" s="17">
        <f t="shared" si="28"/>
        <v>0</v>
      </c>
      <c r="H81" s="19">
        <f t="shared" si="27"/>
        <v>0</v>
      </c>
      <c r="I81" s="41"/>
    </row>
    <row r="82" spans="1:11" x14ac:dyDescent="0.25">
      <c r="A82" s="8">
        <v>18</v>
      </c>
      <c r="B82" s="17">
        <f t="shared" si="28"/>
        <v>0</v>
      </c>
      <c r="C82" s="17">
        <f t="shared" si="28"/>
        <v>0</v>
      </c>
      <c r="D82" s="17">
        <f t="shared" si="28"/>
        <v>0</v>
      </c>
      <c r="E82" s="17">
        <f t="shared" si="28"/>
        <v>0</v>
      </c>
      <c r="F82" s="17">
        <f t="shared" si="28"/>
        <v>0</v>
      </c>
      <c r="G82" s="17">
        <f t="shared" si="28"/>
        <v>0</v>
      </c>
      <c r="H82" s="19">
        <f t="shared" si="27"/>
        <v>0</v>
      </c>
      <c r="I82" s="41"/>
    </row>
    <row r="83" spans="1:11" x14ac:dyDescent="0.25">
      <c r="A83" s="8">
        <v>19</v>
      </c>
      <c r="B83" s="17">
        <f t="shared" si="28"/>
        <v>0</v>
      </c>
      <c r="C83" s="17">
        <f t="shared" si="28"/>
        <v>0</v>
      </c>
      <c r="D83" s="17">
        <f t="shared" si="28"/>
        <v>0</v>
      </c>
      <c r="E83" s="17">
        <f t="shared" si="28"/>
        <v>0</v>
      </c>
      <c r="F83" s="17">
        <f t="shared" si="28"/>
        <v>0</v>
      </c>
      <c r="G83" s="17">
        <f t="shared" si="28"/>
        <v>0</v>
      </c>
      <c r="H83" s="19">
        <f t="shared" si="27"/>
        <v>0</v>
      </c>
      <c r="I83" s="41"/>
    </row>
    <row r="84" spans="1:11" x14ac:dyDescent="0.25">
      <c r="A84" s="8">
        <v>20</v>
      </c>
      <c r="B84" s="17">
        <f t="shared" si="28"/>
        <v>0</v>
      </c>
      <c r="C84" s="17">
        <f t="shared" si="28"/>
        <v>0</v>
      </c>
      <c r="D84" s="17">
        <f t="shared" si="28"/>
        <v>0</v>
      </c>
      <c r="E84" s="17">
        <f t="shared" si="28"/>
        <v>0</v>
      </c>
      <c r="F84" s="17">
        <f t="shared" si="28"/>
        <v>0</v>
      </c>
      <c r="G84" s="17">
        <f t="shared" si="28"/>
        <v>0</v>
      </c>
      <c r="H84" s="19">
        <f t="shared" si="27"/>
        <v>0</v>
      </c>
      <c r="I84" s="41"/>
    </row>
    <row r="85" spans="1:11" x14ac:dyDescent="0.25">
      <c r="A85" s="8">
        <v>21</v>
      </c>
      <c r="B85" s="17">
        <f t="shared" si="28"/>
        <v>0</v>
      </c>
      <c r="C85" s="17">
        <f t="shared" si="28"/>
        <v>0</v>
      </c>
      <c r="D85" s="17">
        <f t="shared" si="28"/>
        <v>0</v>
      </c>
      <c r="E85" s="17">
        <f t="shared" si="28"/>
        <v>0</v>
      </c>
      <c r="F85" s="17">
        <f t="shared" si="28"/>
        <v>0</v>
      </c>
      <c r="G85" s="17">
        <f t="shared" si="28"/>
        <v>0</v>
      </c>
      <c r="H85" s="19">
        <f t="shared" si="27"/>
        <v>0</v>
      </c>
      <c r="I85" s="41"/>
    </row>
    <row r="86" spans="1:11" x14ac:dyDescent="0.25">
      <c r="A86" s="8">
        <v>22</v>
      </c>
      <c r="B86" s="17">
        <f t="shared" si="28"/>
        <v>0</v>
      </c>
      <c r="C86" s="17">
        <f t="shared" si="28"/>
        <v>0</v>
      </c>
      <c r="D86" s="17">
        <f t="shared" si="28"/>
        <v>0</v>
      </c>
      <c r="E86" s="17">
        <f t="shared" si="28"/>
        <v>0</v>
      </c>
      <c r="F86" s="17">
        <f t="shared" si="28"/>
        <v>0</v>
      </c>
      <c r="G86" s="17">
        <f t="shared" si="28"/>
        <v>0</v>
      </c>
      <c r="H86" s="19">
        <f t="shared" si="27"/>
        <v>0</v>
      </c>
      <c r="I86" s="41"/>
    </row>
    <row r="87" spans="1:11" x14ac:dyDescent="0.25">
      <c r="A87" s="8">
        <v>23</v>
      </c>
      <c r="B87" s="17">
        <f t="shared" si="28"/>
        <v>0</v>
      </c>
      <c r="C87" s="17">
        <f t="shared" si="28"/>
        <v>0</v>
      </c>
      <c r="D87" s="17">
        <f t="shared" si="28"/>
        <v>0</v>
      </c>
      <c r="E87" s="17">
        <f t="shared" si="28"/>
        <v>0</v>
      </c>
      <c r="F87" s="17">
        <f t="shared" si="28"/>
        <v>0</v>
      </c>
      <c r="G87" s="17">
        <f t="shared" si="28"/>
        <v>0</v>
      </c>
      <c r="H87" s="19">
        <f t="shared" si="27"/>
        <v>0</v>
      </c>
      <c r="I87" s="41"/>
    </row>
    <row r="88" spans="1:11" x14ac:dyDescent="0.25">
      <c r="A88" s="8">
        <v>24</v>
      </c>
      <c r="B88" s="17">
        <f t="shared" si="28"/>
        <v>0</v>
      </c>
      <c r="C88" s="17">
        <f t="shared" si="28"/>
        <v>0</v>
      </c>
      <c r="D88" s="17">
        <f t="shared" si="28"/>
        <v>0</v>
      </c>
      <c r="E88" s="17">
        <f t="shared" si="28"/>
        <v>0</v>
      </c>
      <c r="F88" s="17">
        <f t="shared" si="28"/>
        <v>0</v>
      </c>
      <c r="G88" s="17">
        <f t="shared" si="28"/>
        <v>0</v>
      </c>
      <c r="H88" s="19">
        <f t="shared" si="27"/>
        <v>0</v>
      </c>
      <c r="I88" s="41"/>
    </row>
    <row r="89" spans="1:11" x14ac:dyDescent="0.25">
      <c r="A89" s="14" t="s">
        <v>9</v>
      </c>
      <c r="B89" s="20">
        <f>SUM(B65:B88)</f>
        <v>24696952.565500002</v>
      </c>
      <c r="C89" s="20">
        <f t="shared" ref="C89:H89" si="29">SUM(C65:C88)</f>
        <v>3779943.0795</v>
      </c>
      <c r="D89" s="20">
        <f t="shared" si="29"/>
        <v>36954893.058499999</v>
      </c>
      <c r="E89" s="20">
        <f t="shared" si="29"/>
        <v>7644108.9603000004</v>
      </c>
      <c r="F89" s="20">
        <f t="shared" si="29"/>
        <v>1837542.351</v>
      </c>
      <c r="G89" s="20">
        <f t="shared" si="29"/>
        <v>791252.99369999999</v>
      </c>
      <c r="H89" s="20">
        <f t="shared" si="29"/>
        <v>75704693.008499995</v>
      </c>
      <c r="I89" s="20"/>
      <c r="J89" s="27" t="s">
        <v>20</v>
      </c>
    </row>
    <row r="90" spans="1:11" x14ac:dyDescent="0.25">
      <c r="F90" s="21"/>
      <c r="H90" s="22">
        <f>+'FY20'!H89</f>
        <v>74039612.055000007</v>
      </c>
      <c r="I90" s="22"/>
      <c r="J90" s="27" t="s">
        <v>15</v>
      </c>
    </row>
    <row r="91" spans="1:11" x14ac:dyDescent="0.25">
      <c r="H91" s="28">
        <f>+H89-H90</f>
        <v>1665080.9534999877</v>
      </c>
      <c r="I91" s="28"/>
      <c r="J91" s="27" t="s">
        <v>14</v>
      </c>
      <c r="K91" s="55">
        <f>+H91/H90</f>
        <v>2.2489055618809692E-2</v>
      </c>
    </row>
    <row r="92" spans="1:11" x14ac:dyDescent="0.25">
      <c r="H92" s="44">
        <f>+H91*0.2545</f>
        <v>423763.10266574688</v>
      </c>
      <c r="I92" s="44"/>
      <c r="J92" s="27" t="s">
        <v>94</v>
      </c>
    </row>
    <row r="93" spans="1:11" x14ac:dyDescent="0.25">
      <c r="H93" s="91">
        <f>+H91+H92</f>
        <v>2088844.0561657345</v>
      </c>
      <c r="I93" s="44"/>
      <c r="J93" s="27" t="s">
        <v>22</v>
      </c>
    </row>
    <row r="94" spans="1:11" x14ac:dyDescent="0.25">
      <c r="H94" s="25"/>
      <c r="I94" s="25"/>
    </row>
    <row r="95" spans="1:11" x14ac:dyDescent="0.25">
      <c r="F95" s="21"/>
      <c r="H95" s="26"/>
      <c r="I95" s="26"/>
    </row>
    <row r="96" spans="1:11" x14ac:dyDescent="0.25">
      <c r="E96" s="1"/>
      <c r="H96" s="26"/>
      <c r="I96" s="26"/>
    </row>
    <row r="97" spans="8:9" x14ac:dyDescent="0.25">
      <c r="H97" s="25"/>
      <c r="I97" s="25"/>
    </row>
  </sheetData>
  <pageMargins left="0" right="0" top="0" bottom="0" header="0.3" footer="0.3"/>
  <pageSetup fitToHeight="2" orientation="landscape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7"/>
  <sheetViews>
    <sheetView topLeftCell="A25" workbookViewId="0">
      <selection activeCell="B50" sqref="B50"/>
    </sheetView>
  </sheetViews>
  <sheetFormatPr defaultColWidth="8.7109375" defaultRowHeight="15" x14ac:dyDescent="0.25"/>
  <cols>
    <col min="1" max="1" width="10.140625" style="14" customWidth="1"/>
    <col min="2" max="2" width="12.42578125" style="2" bestFit="1" customWidth="1"/>
    <col min="3" max="3" width="11.42578125" style="2" bestFit="1" customWidth="1"/>
    <col min="4" max="4" width="12.42578125" style="2" bestFit="1" customWidth="1"/>
    <col min="5" max="6" width="11.42578125" style="2" bestFit="1" customWidth="1"/>
    <col min="7" max="7" width="11.28515625" style="2" bestFit="1" customWidth="1"/>
    <col min="8" max="8" width="14" style="4" bestFit="1" customWidth="1"/>
    <col min="9" max="9" width="3" style="4" bestFit="1" customWidth="1"/>
    <col min="10" max="10" width="9.140625" customWidth="1"/>
    <col min="11" max="16" width="8" bestFit="1" customWidth="1"/>
    <col min="17" max="17" width="7.140625" bestFit="1" customWidth="1"/>
    <col min="18" max="22" width="5.140625" bestFit="1" customWidth="1"/>
  </cols>
  <sheetData>
    <row r="1" spans="1:9" x14ac:dyDescent="0.25">
      <c r="A1" s="3" t="s">
        <v>1</v>
      </c>
    </row>
    <row r="2" spans="1:9" x14ac:dyDescent="0.25">
      <c r="A2" s="3" t="s">
        <v>2</v>
      </c>
    </row>
    <row r="3" spans="1:9" x14ac:dyDescent="0.25">
      <c r="A3" s="3" t="s">
        <v>33</v>
      </c>
    </row>
    <row r="4" spans="1:9" x14ac:dyDescent="0.25">
      <c r="A4" s="3"/>
    </row>
    <row r="6" spans="1:9" s="9" customFormat="1" x14ac:dyDescent="0.25">
      <c r="A6" s="7"/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0</v>
      </c>
      <c r="I6" s="37"/>
    </row>
    <row r="7" spans="1:9" s="12" customFormat="1" x14ac:dyDescent="0.25">
      <c r="A7" s="8">
        <v>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1">
        <f>SUM(B7:G7)</f>
        <v>0</v>
      </c>
      <c r="I7" s="40"/>
    </row>
    <row r="8" spans="1:9" x14ac:dyDescent="0.25">
      <c r="A8" s="8">
        <v>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1">
        <f t="shared" ref="H8:H21" si="0">SUM(B8:G8)</f>
        <v>0</v>
      </c>
      <c r="I8" s="40"/>
    </row>
    <row r="9" spans="1:9" x14ac:dyDescent="0.25">
      <c r="A9" s="8">
        <v>3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1">
        <f t="shared" si="0"/>
        <v>0</v>
      </c>
      <c r="I9" s="40"/>
    </row>
    <row r="10" spans="1:9" x14ac:dyDescent="0.25">
      <c r="A10" s="8">
        <v>4</v>
      </c>
      <c r="B10" s="13">
        <f>+'FY21'!B9</f>
        <v>35</v>
      </c>
      <c r="C10" s="13">
        <f>+'FY21'!C9</f>
        <v>4</v>
      </c>
      <c r="D10" s="13">
        <f>+'FY21'!D9</f>
        <v>17</v>
      </c>
      <c r="E10" s="13">
        <f>+'FY21'!E9</f>
        <v>2</v>
      </c>
      <c r="F10" s="13">
        <f>+'FY21'!F9</f>
        <v>0</v>
      </c>
      <c r="G10" s="13">
        <f>+'FY21'!G9</f>
        <v>1</v>
      </c>
      <c r="H10" s="11">
        <f t="shared" si="0"/>
        <v>59</v>
      </c>
      <c r="I10" s="40"/>
    </row>
    <row r="11" spans="1:9" x14ac:dyDescent="0.25">
      <c r="A11" s="8">
        <v>5</v>
      </c>
      <c r="B11" s="13">
        <f>+'FY21'!B10</f>
        <v>17</v>
      </c>
      <c r="C11" s="13">
        <f>+'FY21'!C10</f>
        <v>2</v>
      </c>
      <c r="D11" s="13">
        <f>+'FY21'!D10</f>
        <v>13</v>
      </c>
      <c r="E11" s="13">
        <f>+'FY21'!E10</f>
        <v>2</v>
      </c>
      <c r="F11" s="13">
        <f>+'FY21'!F10</f>
        <v>0</v>
      </c>
      <c r="G11" s="13">
        <f>+'FY21'!G10</f>
        <v>1</v>
      </c>
      <c r="H11" s="11">
        <f t="shared" si="0"/>
        <v>35</v>
      </c>
      <c r="I11" s="40"/>
    </row>
    <row r="12" spans="1:9" x14ac:dyDescent="0.25">
      <c r="A12" s="8">
        <v>6</v>
      </c>
      <c r="B12" s="13">
        <f>+'FY21'!B11</f>
        <v>49</v>
      </c>
      <c r="C12" s="13">
        <f>+'FY21'!C11</f>
        <v>10</v>
      </c>
      <c r="D12" s="13">
        <f>+'FY21'!D11</f>
        <v>70.5</v>
      </c>
      <c r="E12" s="13">
        <f>+'FY21'!E11</f>
        <v>3</v>
      </c>
      <c r="F12" s="13">
        <f>+'FY21'!F11</f>
        <v>2</v>
      </c>
      <c r="G12" s="13">
        <f>+'FY21'!G11</f>
        <v>0</v>
      </c>
      <c r="H12" s="11">
        <f t="shared" si="0"/>
        <v>134.5</v>
      </c>
      <c r="I12" s="40"/>
    </row>
    <row r="13" spans="1:9" x14ac:dyDescent="0.25">
      <c r="A13" s="8">
        <v>7</v>
      </c>
      <c r="B13" s="13">
        <f>+'FY21'!B12</f>
        <v>17</v>
      </c>
      <c r="C13" s="13">
        <f>+'FY21'!C12</f>
        <v>1</v>
      </c>
      <c r="D13" s="13">
        <f>+'FY21'!D12</f>
        <v>18</v>
      </c>
      <c r="E13" s="13">
        <f>+'FY21'!E12</f>
        <v>0</v>
      </c>
      <c r="F13" s="13">
        <f>+'FY21'!F12</f>
        <v>0</v>
      </c>
      <c r="G13" s="13">
        <f>+'FY21'!G12</f>
        <v>0</v>
      </c>
      <c r="H13" s="11">
        <f t="shared" si="0"/>
        <v>36</v>
      </c>
      <c r="I13" s="40"/>
    </row>
    <row r="14" spans="1:9" x14ac:dyDescent="0.25">
      <c r="A14" s="8">
        <v>8</v>
      </c>
      <c r="B14" s="13">
        <f>+'FY21'!B13</f>
        <v>8</v>
      </c>
      <c r="C14" s="13">
        <f>+'FY21'!C13</f>
        <v>2</v>
      </c>
      <c r="D14" s="13">
        <f>+'FY21'!D13</f>
        <v>22</v>
      </c>
      <c r="E14" s="13">
        <f>+'FY21'!E13</f>
        <v>4</v>
      </c>
      <c r="F14" s="13">
        <f>+'FY21'!F13</f>
        <v>0</v>
      </c>
      <c r="G14" s="13">
        <f>+'FY21'!G13</f>
        <v>0</v>
      </c>
      <c r="H14" s="11">
        <f t="shared" si="0"/>
        <v>36</v>
      </c>
      <c r="I14" s="40"/>
    </row>
    <row r="15" spans="1:9" x14ac:dyDescent="0.25">
      <c r="A15" s="8">
        <v>9</v>
      </c>
      <c r="B15" s="13">
        <f>+'FY21'!B14</f>
        <v>13</v>
      </c>
      <c r="C15" s="13">
        <f>+'FY21'!C14</f>
        <v>3</v>
      </c>
      <c r="D15" s="13">
        <f>+'FY21'!D14</f>
        <v>13</v>
      </c>
      <c r="E15" s="13">
        <f>+'FY21'!E14</f>
        <v>3</v>
      </c>
      <c r="F15" s="13">
        <f>+'FY21'!F14</f>
        <v>0</v>
      </c>
      <c r="G15" s="13">
        <f>+'FY21'!G14</f>
        <v>0</v>
      </c>
      <c r="H15" s="11">
        <f t="shared" si="0"/>
        <v>32</v>
      </c>
      <c r="I15" s="40"/>
    </row>
    <row r="16" spans="1:9" x14ac:dyDescent="0.25">
      <c r="A16" s="8">
        <v>10</v>
      </c>
      <c r="B16" s="13">
        <f>+'FY21'!B15</f>
        <v>9</v>
      </c>
      <c r="C16" s="13">
        <f>+'FY21'!C15</f>
        <v>1</v>
      </c>
      <c r="D16" s="13">
        <f>+'FY21'!D15</f>
        <v>20</v>
      </c>
      <c r="E16" s="13">
        <f>+'FY21'!E15</f>
        <v>2</v>
      </c>
      <c r="F16" s="13">
        <f>+'FY21'!F15</f>
        <v>0</v>
      </c>
      <c r="G16" s="13">
        <f>+'FY21'!G15</f>
        <v>0</v>
      </c>
      <c r="H16" s="11">
        <f t="shared" si="0"/>
        <v>32</v>
      </c>
      <c r="I16" s="40"/>
    </row>
    <row r="17" spans="1:9" x14ac:dyDescent="0.25">
      <c r="A17" s="8">
        <v>11</v>
      </c>
      <c r="B17" s="13">
        <f>+'FY21'!B16</f>
        <v>14.5</v>
      </c>
      <c r="C17" s="13">
        <f>+'FY21'!C16</f>
        <v>0</v>
      </c>
      <c r="D17" s="13">
        <f>+'FY21'!D16</f>
        <v>27</v>
      </c>
      <c r="E17" s="13">
        <f>+'FY21'!E16</f>
        <v>5.8</v>
      </c>
      <c r="F17" s="13">
        <f>+'FY21'!F16</f>
        <v>0</v>
      </c>
      <c r="G17" s="13">
        <f>+'FY21'!G16</f>
        <v>0</v>
      </c>
      <c r="H17" s="11">
        <f t="shared" si="0"/>
        <v>47.3</v>
      </c>
      <c r="I17" s="40"/>
    </row>
    <row r="18" spans="1:9" x14ac:dyDescent="0.25">
      <c r="A18" s="8">
        <v>12</v>
      </c>
      <c r="B18" s="13">
        <f>+'FY21'!B17</f>
        <v>11</v>
      </c>
      <c r="C18" s="13">
        <f>+'FY21'!C17</f>
        <v>1</v>
      </c>
      <c r="D18" s="13">
        <f>+'FY21'!D17</f>
        <v>19</v>
      </c>
      <c r="E18" s="13">
        <f>+'FY21'!E17</f>
        <v>5</v>
      </c>
      <c r="F18" s="13">
        <f>+'FY21'!F17</f>
        <v>0</v>
      </c>
      <c r="G18" s="13">
        <f>+'FY21'!G17</f>
        <v>0</v>
      </c>
      <c r="H18" s="11">
        <f t="shared" si="0"/>
        <v>36</v>
      </c>
      <c r="I18" s="40"/>
    </row>
    <row r="19" spans="1:9" x14ac:dyDescent="0.25">
      <c r="A19" s="8">
        <v>13</v>
      </c>
      <c r="B19" s="13">
        <f>+'FY21'!B18</f>
        <v>15</v>
      </c>
      <c r="C19" s="13">
        <f>+'FY21'!C18</f>
        <v>3</v>
      </c>
      <c r="D19" s="13">
        <f>+'FY21'!D18</f>
        <v>28</v>
      </c>
      <c r="E19" s="13">
        <f>+'FY21'!E18</f>
        <v>1</v>
      </c>
      <c r="F19" s="13">
        <f>+'FY21'!F18</f>
        <v>2</v>
      </c>
      <c r="G19" s="13">
        <f>+'FY21'!G18</f>
        <v>0</v>
      </c>
      <c r="H19" s="11">
        <f t="shared" si="0"/>
        <v>49</v>
      </c>
      <c r="I19" s="40"/>
    </row>
    <row r="20" spans="1:9" x14ac:dyDescent="0.25">
      <c r="A20" s="8">
        <v>14</v>
      </c>
      <c r="B20" s="13">
        <f>+'FY21'!B19</f>
        <v>13</v>
      </c>
      <c r="C20" s="13">
        <f>+'FY21'!C19</f>
        <v>6</v>
      </c>
      <c r="D20" s="13">
        <f>+'FY21'!D19</f>
        <v>46</v>
      </c>
      <c r="E20" s="13">
        <f>+'FY21'!E19</f>
        <v>5</v>
      </c>
      <c r="F20" s="13">
        <f>+'FY21'!F19</f>
        <v>2</v>
      </c>
      <c r="G20" s="13">
        <f>+'FY21'!G19</f>
        <v>3</v>
      </c>
      <c r="H20" s="8">
        <f t="shared" si="0"/>
        <v>75</v>
      </c>
      <c r="I20" s="37"/>
    </row>
    <row r="21" spans="1:9" x14ac:dyDescent="0.25">
      <c r="A21" s="8">
        <v>15</v>
      </c>
      <c r="B21" s="13">
        <f>+'FY21'!B20</f>
        <v>10</v>
      </c>
      <c r="C21" s="13">
        <f>+'FY21'!C20</f>
        <v>2</v>
      </c>
      <c r="D21" s="13">
        <f>+'FY21'!D20</f>
        <v>29</v>
      </c>
      <c r="E21" s="13">
        <f>+'FY21'!E20</f>
        <v>5</v>
      </c>
      <c r="F21" s="13">
        <f>+'FY21'!F20</f>
        <v>0</v>
      </c>
      <c r="G21" s="13">
        <f>+'FY21'!G20</f>
        <v>1</v>
      </c>
      <c r="H21" s="29">
        <f t="shared" si="0"/>
        <v>47</v>
      </c>
      <c r="I21" s="37"/>
    </row>
    <row r="22" spans="1:9" s="12" customFormat="1" x14ac:dyDescent="0.25">
      <c r="A22" s="8">
        <v>16</v>
      </c>
      <c r="B22" s="13">
        <f>+'FY21'!B21</f>
        <v>23</v>
      </c>
      <c r="C22" s="13">
        <f>+'FY21'!C21</f>
        <v>2</v>
      </c>
      <c r="D22" s="13">
        <f>+'FY21'!D21</f>
        <v>26</v>
      </c>
      <c r="E22" s="13">
        <f>+'FY21'!E21</f>
        <v>4</v>
      </c>
      <c r="F22" s="13">
        <f>+'FY21'!F21</f>
        <v>0</v>
      </c>
      <c r="G22" s="13">
        <f>+'FY21'!G21</f>
        <v>0</v>
      </c>
      <c r="H22" s="48">
        <f>SUM(B22:G22)</f>
        <v>55</v>
      </c>
      <c r="I22" s="40"/>
    </row>
    <row r="23" spans="1:9" x14ac:dyDescent="0.25">
      <c r="A23" s="8">
        <v>17</v>
      </c>
      <c r="B23" s="13">
        <f>+'FY21'!B22</f>
        <v>183</v>
      </c>
      <c r="C23" s="13">
        <f>+'FY21'!C22</f>
        <v>24</v>
      </c>
      <c r="D23" s="13">
        <f>+'FY21'!D22</f>
        <v>221.6</v>
      </c>
      <c r="E23" s="13">
        <f>+'FY21'!E22</f>
        <v>64.400000000000006</v>
      </c>
      <c r="F23" s="13">
        <f>+'FY21'!F22</f>
        <v>18.600000000000001</v>
      </c>
      <c r="G23" s="13">
        <f>+'FY21'!G22</f>
        <v>5</v>
      </c>
      <c r="H23" s="48">
        <f t="shared" ref="H23:H30" si="1">SUM(B23:G23)</f>
        <v>516.6</v>
      </c>
      <c r="I23" s="40"/>
    </row>
    <row r="24" spans="1:9" x14ac:dyDescent="0.25">
      <c r="A24" s="8">
        <v>18</v>
      </c>
      <c r="B24" s="13"/>
      <c r="C24" s="13"/>
      <c r="D24" s="13"/>
      <c r="E24" s="13"/>
      <c r="F24" s="13"/>
      <c r="G24" s="13"/>
      <c r="H24" s="48">
        <f t="shared" si="1"/>
        <v>0</v>
      </c>
      <c r="I24" s="40"/>
    </row>
    <row r="25" spans="1:9" x14ac:dyDescent="0.25">
      <c r="A25" s="8">
        <v>19</v>
      </c>
      <c r="B25" s="13"/>
      <c r="C25" s="13"/>
      <c r="D25" s="13"/>
      <c r="E25" s="13"/>
      <c r="F25" s="13"/>
      <c r="G25" s="13"/>
      <c r="H25" s="48">
        <f t="shared" si="1"/>
        <v>0</v>
      </c>
      <c r="I25" s="40"/>
    </row>
    <row r="26" spans="1:9" x14ac:dyDescent="0.25">
      <c r="A26" s="8">
        <v>20</v>
      </c>
      <c r="B26" s="13"/>
      <c r="C26" s="13"/>
      <c r="D26" s="13"/>
      <c r="E26" s="13"/>
      <c r="F26" s="13"/>
      <c r="G26" s="13"/>
      <c r="H26" s="48">
        <f t="shared" si="1"/>
        <v>0</v>
      </c>
      <c r="I26" s="40"/>
    </row>
    <row r="27" spans="1:9" x14ac:dyDescent="0.25">
      <c r="A27" s="8">
        <v>21</v>
      </c>
      <c r="B27" s="13"/>
      <c r="C27" s="13"/>
      <c r="D27" s="13"/>
      <c r="E27" s="13"/>
      <c r="F27" s="13"/>
      <c r="G27" s="13"/>
      <c r="H27" s="48">
        <f t="shared" si="1"/>
        <v>0</v>
      </c>
      <c r="I27" s="40"/>
    </row>
    <row r="28" spans="1:9" x14ac:dyDescent="0.25">
      <c r="A28" s="8">
        <v>22</v>
      </c>
      <c r="B28" s="13"/>
      <c r="C28" s="13"/>
      <c r="D28" s="13"/>
      <c r="E28" s="13"/>
      <c r="F28" s="13"/>
      <c r="G28" s="13"/>
      <c r="H28" s="48">
        <f t="shared" si="1"/>
        <v>0</v>
      </c>
      <c r="I28" s="40"/>
    </row>
    <row r="29" spans="1:9" x14ac:dyDescent="0.25">
      <c r="A29" s="8">
        <v>23</v>
      </c>
      <c r="B29" s="13"/>
      <c r="C29" s="13"/>
      <c r="D29" s="13"/>
      <c r="E29" s="13"/>
      <c r="F29" s="13"/>
      <c r="G29" s="13"/>
      <c r="H29" s="48">
        <f t="shared" si="1"/>
        <v>0</v>
      </c>
      <c r="I29" s="40"/>
    </row>
    <row r="30" spans="1:9" x14ac:dyDescent="0.25">
      <c r="A30" s="8">
        <v>24</v>
      </c>
      <c r="B30" s="13"/>
      <c r="C30" s="13"/>
      <c r="D30" s="13"/>
      <c r="E30" s="13"/>
      <c r="F30" s="13"/>
      <c r="G30" s="13"/>
      <c r="H30" s="49">
        <f t="shared" si="1"/>
        <v>0</v>
      </c>
      <c r="I30" s="40"/>
    </row>
    <row r="31" spans="1:9" s="12" customFormat="1" ht="12.75" x14ac:dyDescent="0.2">
      <c r="A31" s="14" t="s">
        <v>9</v>
      </c>
      <c r="B31" s="14">
        <f>SUM(B7:B30)</f>
        <v>417.5</v>
      </c>
      <c r="C31" s="14">
        <f t="shared" ref="C31:H31" si="2">SUM(C7:C30)</f>
        <v>61</v>
      </c>
      <c r="D31" s="14">
        <f t="shared" si="2"/>
        <v>570.1</v>
      </c>
      <c r="E31" s="14">
        <f t="shared" si="2"/>
        <v>106.2</v>
      </c>
      <c r="F31" s="14">
        <f t="shared" si="2"/>
        <v>24.6</v>
      </c>
      <c r="G31" s="14">
        <f t="shared" si="2"/>
        <v>11</v>
      </c>
      <c r="H31" s="14">
        <f t="shared" si="2"/>
        <v>1190.4000000000001</v>
      </c>
      <c r="I31" s="14"/>
    </row>
    <row r="33" spans="1:28" x14ac:dyDescent="0.25">
      <c r="A33" s="6" t="s">
        <v>34</v>
      </c>
      <c r="I33"/>
    </row>
    <row r="34" spans="1:28" x14ac:dyDescent="0.25">
      <c r="I34"/>
      <c r="X34" t="s">
        <v>92</v>
      </c>
    </row>
    <row r="35" spans="1:28" s="32" customFormat="1" x14ac:dyDescent="0.25">
      <c r="A35" s="35"/>
      <c r="B35" s="36" t="s">
        <v>3</v>
      </c>
      <c r="C35" s="36" t="s">
        <v>4</v>
      </c>
      <c r="D35" s="36" t="s">
        <v>5</v>
      </c>
      <c r="E35" s="36" t="s">
        <v>6</v>
      </c>
      <c r="F35" s="36" t="s">
        <v>7</v>
      </c>
      <c r="G35" s="36" t="s">
        <v>8</v>
      </c>
      <c r="H35" s="31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 s="36" t="s">
        <v>4</v>
      </c>
      <c r="Y35" s="36" t="s">
        <v>5</v>
      </c>
      <c r="Z35" s="36" t="s">
        <v>6</v>
      </c>
      <c r="AA35" s="36" t="s">
        <v>7</v>
      </c>
      <c r="AB35" s="36" t="s">
        <v>8</v>
      </c>
    </row>
    <row r="36" spans="1:28" s="32" customFormat="1" x14ac:dyDescent="0.25">
      <c r="A36" s="29">
        <v>1</v>
      </c>
      <c r="B36" s="30">
        <f>+'FY21'!B36+1000</f>
        <v>39000</v>
      </c>
      <c r="C36" s="30">
        <f>+'FY21'!C36+1000</f>
        <v>41980</v>
      </c>
      <c r="D36" s="30">
        <f>+'FY21'!D36+1000</f>
        <v>43470</v>
      </c>
      <c r="E36" s="30">
        <f>+'FY21'!E36+1000</f>
        <v>46450</v>
      </c>
      <c r="F36" s="30">
        <f>+'FY21'!F36+1000</f>
        <v>47195</v>
      </c>
      <c r="G36" s="30">
        <f>+'FY21'!G36+1000</f>
        <v>48313</v>
      </c>
      <c r="H36" s="31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 s="38">
        <f>+C36-B36</f>
        <v>2980</v>
      </c>
      <c r="Y36" s="38">
        <f t="shared" ref="Y36:AB54" si="3">+D36-C36</f>
        <v>1490</v>
      </c>
      <c r="Z36" s="38">
        <f t="shared" si="3"/>
        <v>2980</v>
      </c>
      <c r="AA36" s="38">
        <f t="shared" si="3"/>
        <v>745</v>
      </c>
      <c r="AB36" s="38">
        <f t="shared" si="3"/>
        <v>1118</v>
      </c>
    </row>
    <row r="37" spans="1:28" s="32" customFormat="1" x14ac:dyDescent="0.25">
      <c r="A37" s="29">
        <v>2</v>
      </c>
      <c r="B37" s="30">
        <f>+'FY21'!B36*1.03</f>
        <v>39140</v>
      </c>
      <c r="C37" s="30">
        <f>+'FY21'!C36*1.03</f>
        <v>42209.4</v>
      </c>
      <c r="D37" s="30">
        <f>+'FY21'!D36*1.03</f>
        <v>43744.1</v>
      </c>
      <c r="E37" s="30">
        <f>+'FY21'!E36*1.03</f>
        <v>46813.5</v>
      </c>
      <c r="F37" s="30">
        <f>+'FY21'!F36*1.03</f>
        <v>47580.85</v>
      </c>
      <c r="G37" s="30">
        <f>+'FY21'!G36*1.03</f>
        <v>48732.39</v>
      </c>
      <c r="H37" s="31"/>
      <c r="I37"/>
      <c r="J37" s="42">
        <f>+B37-B36</f>
        <v>140</v>
      </c>
      <c r="K37" s="42">
        <f t="shared" ref="K37:O54" si="4">+C37-C36</f>
        <v>229.40000000000146</v>
      </c>
      <c r="L37" s="42">
        <f t="shared" si="4"/>
        <v>274.09999999999854</v>
      </c>
      <c r="M37" s="42">
        <f t="shared" si="4"/>
        <v>363.5</v>
      </c>
      <c r="N37" s="42">
        <f t="shared" si="4"/>
        <v>385.84999999999854</v>
      </c>
      <c r="O37" s="42">
        <f t="shared" si="4"/>
        <v>419.38999999999942</v>
      </c>
      <c r="P37"/>
      <c r="Q37" s="39">
        <f>+J37/B36</f>
        <v>3.5897435897435897E-3</v>
      </c>
      <c r="R37" s="39">
        <f t="shared" ref="R37:V54" si="5">+K37/C36</f>
        <v>5.4645069080514874E-3</v>
      </c>
      <c r="S37" s="39">
        <f t="shared" si="5"/>
        <v>6.3054980446284456E-3</v>
      </c>
      <c r="T37" s="39">
        <f t="shared" si="5"/>
        <v>7.8256189451022598E-3</v>
      </c>
      <c r="U37" s="39">
        <f t="shared" si="5"/>
        <v>8.1756542006568185E-3</v>
      </c>
      <c r="V37" s="39">
        <f t="shared" si="5"/>
        <v>8.6806863577090932E-3</v>
      </c>
      <c r="W37"/>
      <c r="X37" s="38">
        <f t="shared" ref="X37:X54" si="6">+C37-B37</f>
        <v>3069.4000000000015</v>
      </c>
      <c r="Y37" s="38">
        <f t="shared" si="3"/>
        <v>1534.6999999999971</v>
      </c>
      <c r="Z37" s="38">
        <f t="shared" si="3"/>
        <v>3069.4000000000015</v>
      </c>
      <c r="AA37" s="38">
        <f t="shared" si="3"/>
        <v>767.34999999999854</v>
      </c>
      <c r="AB37" s="38">
        <f t="shared" si="3"/>
        <v>1151.5400000000009</v>
      </c>
    </row>
    <row r="38" spans="1:28" s="32" customFormat="1" x14ac:dyDescent="0.25">
      <c r="A38" s="29">
        <v>3</v>
      </c>
      <c r="B38" s="30">
        <f>+'FY21'!B37*1.03</f>
        <v>39518.525000000001</v>
      </c>
      <c r="C38" s="30">
        <f>+'FY21'!C37*1.03</f>
        <v>42680.007000000005</v>
      </c>
      <c r="D38" s="30">
        <f>+'FY21'!D37*1.03</f>
        <v>44260.748</v>
      </c>
      <c r="E38" s="30">
        <f>+'FY21'!E37*1.03</f>
        <v>47422.23</v>
      </c>
      <c r="F38" s="30">
        <f>+'FY21'!F37*1.03</f>
        <v>48212.6005</v>
      </c>
      <c r="G38" s="30">
        <f>+'FY21'!G37*1.03</f>
        <v>49398.686699999998</v>
      </c>
      <c r="H38" s="31"/>
      <c r="I38"/>
      <c r="J38" s="42">
        <f t="shared" ref="J38:J54" si="7">+B38-B37</f>
        <v>378.52500000000146</v>
      </c>
      <c r="K38" s="42">
        <f t="shared" si="4"/>
        <v>470.60700000000361</v>
      </c>
      <c r="L38" s="42">
        <f t="shared" si="4"/>
        <v>516.64800000000105</v>
      </c>
      <c r="M38" s="42">
        <f t="shared" si="4"/>
        <v>608.7300000000032</v>
      </c>
      <c r="N38" s="42">
        <f t="shared" si="4"/>
        <v>631.75050000000192</v>
      </c>
      <c r="O38" s="42">
        <f t="shared" si="4"/>
        <v>666.29669999999896</v>
      </c>
      <c r="P38"/>
      <c r="Q38" s="39">
        <f t="shared" ref="Q38:Q54" si="8">+J38/B37</f>
        <v>9.6710526315789847E-3</v>
      </c>
      <c r="R38" s="39">
        <f t="shared" si="5"/>
        <v>1.1149341142020583E-2</v>
      </c>
      <c r="S38" s="39">
        <f t="shared" si="5"/>
        <v>1.1810689898752084E-2</v>
      </c>
      <c r="T38" s="39">
        <f t="shared" si="5"/>
        <v>1.3003300330033071E-2</v>
      </c>
      <c r="U38" s="39">
        <f t="shared" si="5"/>
        <v>1.3277410975213809E-2</v>
      </c>
      <c r="V38" s="39">
        <f t="shared" si="5"/>
        <v>1.3672563566038911E-2</v>
      </c>
      <c r="W38"/>
      <c r="X38" s="38">
        <f t="shared" si="6"/>
        <v>3161.4820000000036</v>
      </c>
      <c r="Y38" s="38">
        <f t="shared" si="3"/>
        <v>1580.7409999999945</v>
      </c>
      <c r="Z38" s="38">
        <f t="shared" si="3"/>
        <v>3161.4820000000036</v>
      </c>
      <c r="AA38" s="38">
        <f t="shared" si="3"/>
        <v>790.37049999999726</v>
      </c>
      <c r="AB38" s="38">
        <f t="shared" si="3"/>
        <v>1186.0861999999979</v>
      </c>
    </row>
    <row r="39" spans="1:28" s="32" customFormat="1" x14ac:dyDescent="0.25">
      <c r="A39" s="29">
        <v>4</v>
      </c>
      <c r="B39" s="30">
        <f>+'FY21'!B38*1.03</f>
        <v>40704.080750000001</v>
      </c>
      <c r="C39" s="30">
        <f>+'FY21'!C38*1.03</f>
        <v>43960.407210000005</v>
      </c>
      <c r="D39" s="30">
        <f>+'FY21'!D38*1.03</f>
        <v>45588.57044000001</v>
      </c>
      <c r="E39" s="30">
        <f>+'FY21'!E38*1.03</f>
        <v>48844.896900000007</v>
      </c>
      <c r="F39" s="30">
        <f>+'FY21'!F38*1.03</f>
        <v>49658.978515000003</v>
      </c>
      <c r="G39" s="30">
        <f>+'FY21'!G38*1.03</f>
        <v>50880.647300999997</v>
      </c>
      <c r="H39" s="31"/>
      <c r="I39"/>
      <c r="J39" s="42">
        <f t="shared" si="7"/>
        <v>1185.5557499999995</v>
      </c>
      <c r="K39" s="42">
        <f t="shared" si="4"/>
        <v>1280.4002099999998</v>
      </c>
      <c r="L39" s="42">
        <f t="shared" si="4"/>
        <v>1327.8224400000108</v>
      </c>
      <c r="M39" s="42">
        <f t="shared" si="4"/>
        <v>1422.6669000000038</v>
      </c>
      <c r="N39" s="42">
        <f t="shared" si="4"/>
        <v>1446.3780150000021</v>
      </c>
      <c r="O39" s="42">
        <f t="shared" si="4"/>
        <v>1481.9606009999989</v>
      </c>
      <c r="P39"/>
      <c r="Q39" s="39">
        <f t="shared" si="8"/>
        <v>2.9999999999999988E-2</v>
      </c>
      <c r="R39" s="39">
        <f t="shared" si="5"/>
        <v>2.9999999999999992E-2</v>
      </c>
      <c r="S39" s="39">
        <f t="shared" si="5"/>
        <v>3.0000000000000245E-2</v>
      </c>
      <c r="T39" s="39">
        <f t="shared" si="5"/>
        <v>3.0000000000000079E-2</v>
      </c>
      <c r="U39" s="39">
        <f t="shared" si="5"/>
        <v>3.0000000000000041E-2</v>
      </c>
      <c r="V39" s="39">
        <f t="shared" si="5"/>
        <v>2.9999999999999978E-2</v>
      </c>
      <c r="W39"/>
      <c r="X39" s="38">
        <f t="shared" si="6"/>
        <v>3256.3264600000039</v>
      </c>
      <c r="Y39" s="38">
        <f t="shared" si="3"/>
        <v>1628.1632300000056</v>
      </c>
      <c r="Z39" s="38">
        <f t="shared" si="3"/>
        <v>3256.3264599999966</v>
      </c>
      <c r="AA39" s="38">
        <f t="shared" si="3"/>
        <v>814.08161499999551</v>
      </c>
      <c r="AB39" s="38">
        <f t="shared" si="3"/>
        <v>1221.6687859999947</v>
      </c>
    </row>
    <row r="40" spans="1:28" s="32" customFormat="1" x14ac:dyDescent="0.25">
      <c r="A40" s="29">
        <v>5</v>
      </c>
      <c r="B40" s="30">
        <f>+'FY21'!B39*1.03</f>
        <v>43146.325595000002</v>
      </c>
      <c r="C40" s="30">
        <f>+'FY21'!C39*1.03</f>
        <v>46402.652055000006</v>
      </c>
      <c r="D40" s="30">
        <f>+'FY21'!D39*1.03</f>
        <v>48030.815285000004</v>
      </c>
      <c r="E40" s="30">
        <f>+'FY21'!E39*1.03</f>
        <v>51287.141745000001</v>
      </c>
      <c r="F40" s="30">
        <f>+'FY21'!F39*1.03</f>
        <v>52101.223360000004</v>
      </c>
      <c r="G40" s="30">
        <f>+'FY21'!G39*1.03</f>
        <v>53322.892146000006</v>
      </c>
      <c r="H40" s="31"/>
      <c r="I40"/>
      <c r="J40" s="42">
        <f t="shared" si="7"/>
        <v>2442.2448450000011</v>
      </c>
      <c r="K40" s="42">
        <f t="shared" si="4"/>
        <v>2442.2448450000011</v>
      </c>
      <c r="L40" s="42">
        <f t="shared" si="4"/>
        <v>2442.2448449999938</v>
      </c>
      <c r="M40" s="42">
        <f t="shared" si="4"/>
        <v>2442.2448449999938</v>
      </c>
      <c r="N40" s="42">
        <f t="shared" si="4"/>
        <v>2442.2448450000011</v>
      </c>
      <c r="O40" s="42">
        <f t="shared" si="4"/>
        <v>2442.2448450000084</v>
      </c>
      <c r="P40"/>
      <c r="Q40" s="39">
        <f t="shared" si="8"/>
        <v>6.0000000000000026E-2</v>
      </c>
      <c r="R40" s="39">
        <f t="shared" si="5"/>
        <v>5.5555555555555573E-2</v>
      </c>
      <c r="S40" s="39">
        <f t="shared" si="5"/>
        <v>5.3571428571428423E-2</v>
      </c>
      <c r="T40" s="39">
        <f t="shared" si="5"/>
        <v>4.9999999999999864E-2</v>
      </c>
      <c r="U40" s="39">
        <f t="shared" si="5"/>
        <v>4.9180327868852479E-2</v>
      </c>
      <c r="V40" s="39">
        <f t="shared" si="5"/>
        <v>4.7999484569293385E-2</v>
      </c>
      <c r="W40"/>
      <c r="X40" s="38">
        <f t="shared" si="6"/>
        <v>3256.3264600000039</v>
      </c>
      <c r="Y40" s="38">
        <f t="shared" si="3"/>
        <v>1628.1632299999983</v>
      </c>
      <c r="Z40" s="38">
        <f t="shared" si="3"/>
        <v>3256.3264599999966</v>
      </c>
      <c r="AA40" s="38">
        <f t="shared" si="3"/>
        <v>814.08161500000278</v>
      </c>
      <c r="AB40" s="38">
        <f t="shared" si="3"/>
        <v>1221.668786000002</v>
      </c>
    </row>
    <row r="41" spans="1:28" s="32" customFormat="1" x14ac:dyDescent="0.25">
      <c r="A41" s="29">
        <v>6</v>
      </c>
      <c r="B41" s="30">
        <f>+'FY21'!B40*1.03</f>
        <v>45588.57044000001</v>
      </c>
      <c r="C41" s="30">
        <f>+'FY21'!C40*1.03</f>
        <v>48844.896900000007</v>
      </c>
      <c r="D41" s="30">
        <f>+'FY21'!D40*1.03</f>
        <v>50473.060130000005</v>
      </c>
      <c r="E41" s="30">
        <f>+'FY21'!E40*1.03</f>
        <v>53729.386590000002</v>
      </c>
      <c r="F41" s="30">
        <f>+'FY21'!F40*1.03</f>
        <v>54543.468205000005</v>
      </c>
      <c r="G41" s="30">
        <f>+'FY21'!G40*1.03</f>
        <v>55765.136990999999</v>
      </c>
      <c r="H41" s="31"/>
      <c r="I41"/>
      <c r="J41" s="42">
        <f t="shared" si="7"/>
        <v>2442.2448450000084</v>
      </c>
      <c r="K41" s="42">
        <f t="shared" si="4"/>
        <v>2442.2448450000011</v>
      </c>
      <c r="L41" s="42">
        <f t="shared" si="4"/>
        <v>2442.2448450000011</v>
      </c>
      <c r="M41" s="42">
        <f t="shared" si="4"/>
        <v>2442.2448450000011</v>
      </c>
      <c r="N41" s="42">
        <f t="shared" si="4"/>
        <v>2442.2448450000011</v>
      </c>
      <c r="O41" s="42">
        <f t="shared" si="4"/>
        <v>2442.2448449999938</v>
      </c>
      <c r="P41"/>
      <c r="Q41" s="39">
        <f t="shared" si="8"/>
        <v>5.6603773584905849E-2</v>
      </c>
      <c r="R41" s="39">
        <f t="shared" si="5"/>
        <v>5.2631578947368439E-2</v>
      </c>
      <c r="S41" s="39">
        <f t="shared" si="5"/>
        <v>5.0847457627118661E-2</v>
      </c>
      <c r="T41" s="39">
        <f t="shared" si="5"/>
        <v>4.7619047619047637E-2</v>
      </c>
      <c r="U41" s="39">
        <f t="shared" si="5"/>
        <v>4.6875000000000021E-2</v>
      </c>
      <c r="V41" s="39">
        <f t="shared" si="5"/>
        <v>4.5801057420385961E-2</v>
      </c>
      <c r="W41"/>
      <c r="X41" s="38">
        <f t="shared" si="6"/>
        <v>3256.3264599999966</v>
      </c>
      <c r="Y41" s="38">
        <f t="shared" si="3"/>
        <v>1628.1632299999983</v>
      </c>
      <c r="Z41" s="38">
        <f t="shared" si="3"/>
        <v>3256.3264599999966</v>
      </c>
      <c r="AA41" s="38">
        <f t="shared" si="3"/>
        <v>814.08161500000278</v>
      </c>
      <c r="AB41" s="38">
        <f t="shared" si="3"/>
        <v>1221.6687859999947</v>
      </c>
    </row>
    <row r="42" spans="1:28" s="32" customFormat="1" x14ac:dyDescent="0.25">
      <c r="A42" s="29">
        <v>7</v>
      </c>
      <c r="B42" s="30">
        <f>+'FY21'!B41*1.03</f>
        <v>48030.815285000004</v>
      </c>
      <c r="C42" s="30">
        <f>+'FY21'!C41*1.03</f>
        <v>51287.141745000001</v>
      </c>
      <c r="D42" s="30">
        <f>+'FY21'!D41*1.03</f>
        <v>52915.304975000006</v>
      </c>
      <c r="E42" s="30">
        <f>+'FY21'!E41*1.03</f>
        <v>56171.631434999996</v>
      </c>
      <c r="F42" s="30">
        <f>+'FY21'!F41*1.03</f>
        <v>56985.713050000006</v>
      </c>
      <c r="G42" s="30">
        <f>+'FY21'!G41*1.03</f>
        <v>58207.381836000008</v>
      </c>
      <c r="H42" s="31"/>
      <c r="I42"/>
      <c r="J42" s="42">
        <f t="shared" si="7"/>
        <v>2442.2448449999938</v>
      </c>
      <c r="K42" s="42">
        <f t="shared" si="4"/>
        <v>2442.2448449999938</v>
      </c>
      <c r="L42" s="42">
        <f t="shared" si="4"/>
        <v>2442.2448450000011</v>
      </c>
      <c r="M42" s="42">
        <f t="shared" si="4"/>
        <v>2442.2448449999938</v>
      </c>
      <c r="N42" s="42">
        <f t="shared" si="4"/>
        <v>2442.2448450000011</v>
      </c>
      <c r="O42" s="42">
        <f t="shared" si="4"/>
        <v>2442.2448450000084</v>
      </c>
      <c r="P42"/>
      <c r="Q42" s="39">
        <f t="shared" si="8"/>
        <v>5.3571428571428423E-2</v>
      </c>
      <c r="R42" s="39">
        <f t="shared" si="5"/>
        <v>4.9999999999999864E-2</v>
      </c>
      <c r="S42" s="39">
        <f t="shared" si="5"/>
        <v>4.8387096774193568E-2</v>
      </c>
      <c r="T42" s="39">
        <f t="shared" si="5"/>
        <v>4.5454545454545338E-2</v>
      </c>
      <c r="U42" s="39">
        <f t="shared" si="5"/>
        <v>4.4776119402985093E-2</v>
      </c>
      <c r="V42" s="39">
        <f t="shared" si="5"/>
        <v>4.3795191346775765E-2</v>
      </c>
      <c r="W42"/>
      <c r="X42" s="38">
        <f t="shared" si="6"/>
        <v>3256.3264599999966</v>
      </c>
      <c r="Y42" s="38">
        <f t="shared" si="3"/>
        <v>1628.1632300000056</v>
      </c>
      <c r="Z42" s="38">
        <f t="shared" si="3"/>
        <v>3256.3264599999893</v>
      </c>
      <c r="AA42" s="38">
        <f t="shared" si="3"/>
        <v>814.08161500001006</v>
      </c>
      <c r="AB42" s="38">
        <f t="shared" si="3"/>
        <v>1221.668786000002</v>
      </c>
    </row>
    <row r="43" spans="1:28" s="32" customFormat="1" x14ac:dyDescent="0.25">
      <c r="A43" s="29">
        <v>8</v>
      </c>
      <c r="B43" s="30">
        <f>+'FY21'!B42*1.03</f>
        <v>50473.060130000005</v>
      </c>
      <c r="C43" s="30">
        <f>+'FY21'!C42*1.03</f>
        <v>53729.386590000002</v>
      </c>
      <c r="D43" s="30">
        <f>+'FY21'!D42*1.03</f>
        <v>55357.549820000007</v>
      </c>
      <c r="E43" s="30">
        <f>+'FY21'!E42*1.03</f>
        <v>58613.876280000011</v>
      </c>
      <c r="F43" s="30">
        <f>+'FY21'!F42*1.03</f>
        <v>59427.957895000007</v>
      </c>
      <c r="G43" s="30">
        <f>+'FY21'!G42*1.03</f>
        <v>60649.626681000002</v>
      </c>
      <c r="H43" s="31"/>
      <c r="I43"/>
      <c r="J43" s="42">
        <f t="shared" si="7"/>
        <v>2442.2448450000011</v>
      </c>
      <c r="K43" s="42">
        <f t="shared" si="4"/>
        <v>2442.2448450000011</v>
      </c>
      <c r="L43" s="42">
        <f t="shared" si="4"/>
        <v>2442.2448450000011</v>
      </c>
      <c r="M43" s="42">
        <f t="shared" si="4"/>
        <v>2442.2448450000156</v>
      </c>
      <c r="N43" s="42">
        <f t="shared" si="4"/>
        <v>2442.2448450000011</v>
      </c>
      <c r="O43" s="42">
        <f t="shared" si="4"/>
        <v>2442.2448449999938</v>
      </c>
      <c r="P43"/>
      <c r="Q43" s="39">
        <f t="shared" si="8"/>
        <v>5.0847457627118661E-2</v>
      </c>
      <c r="R43" s="39">
        <f t="shared" si="5"/>
        <v>4.7619047619047637E-2</v>
      </c>
      <c r="S43" s="39">
        <f t="shared" si="5"/>
        <v>4.615384615384617E-2</v>
      </c>
      <c r="T43" s="39">
        <f t="shared" si="5"/>
        <v>4.3478260869565501E-2</v>
      </c>
      <c r="U43" s="39">
        <f t="shared" si="5"/>
        <v>4.2857142857142871E-2</v>
      </c>
      <c r="V43" s="39">
        <f t="shared" si="5"/>
        <v>4.1957648118945597E-2</v>
      </c>
      <c r="W43"/>
      <c r="X43" s="38">
        <f t="shared" si="6"/>
        <v>3256.3264599999966</v>
      </c>
      <c r="Y43" s="38">
        <f t="shared" si="3"/>
        <v>1628.1632300000056</v>
      </c>
      <c r="Z43" s="38">
        <f t="shared" si="3"/>
        <v>3256.3264600000039</v>
      </c>
      <c r="AA43" s="38">
        <f t="shared" si="3"/>
        <v>814.08161499999551</v>
      </c>
      <c r="AB43" s="38">
        <f t="shared" si="3"/>
        <v>1221.6687859999947</v>
      </c>
    </row>
    <row r="44" spans="1:28" s="32" customFormat="1" x14ac:dyDescent="0.25">
      <c r="A44" s="29">
        <v>9</v>
      </c>
      <c r="B44" s="30">
        <f>+'FY21'!B43*1.03</f>
        <v>52915.304975000006</v>
      </c>
      <c r="C44" s="30">
        <f>+'FY21'!C43*1.03</f>
        <v>56171.631434999996</v>
      </c>
      <c r="D44" s="30">
        <f>+'FY21'!D43*1.03</f>
        <v>57799.794665000001</v>
      </c>
      <c r="E44" s="30">
        <f>+'FY21'!E43*1.03</f>
        <v>61056.121124999998</v>
      </c>
      <c r="F44" s="30">
        <f>+'FY21'!F43*1.03</f>
        <v>61870.202740000008</v>
      </c>
      <c r="G44" s="30">
        <f>+'FY21'!G43*1.03</f>
        <v>63091.871526000003</v>
      </c>
      <c r="H44" s="31"/>
      <c r="I44"/>
      <c r="J44" s="42">
        <f t="shared" si="7"/>
        <v>2442.2448450000011</v>
      </c>
      <c r="K44" s="42">
        <f t="shared" si="4"/>
        <v>2442.2448449999938</v>
      </c>
      <c r="L44" s="42">
        <f t="shared" si="4"/>
        <v>2442.2448449999938</v>
      </c>
      <c r="M44" s="42">
        <f t="shared" si="4"/>
        <v>2442.2448449999865</v>
      </c>
      <c r="N44" s="42">
        <f t="shared" si="4"/>
        <v>2442.2448450000011</v>
      </c>
      <c r="O44" s="42">
        <f t="shared" si="4"/>
        <v>2442.2448450000011</v>
      </c>
      <c r="P44"/>
      <c r="Q44" s="39">
        <f t="shared" si="8"/>
        <v>4.8387096774193568E-2</v>
      </c>
      <c r="R44" s="39">
        <f t="shared" si="5"/>
        <v>4.5454545454545338E-2</v>
      </c>
      <c r="S44" s="39">
        <f t="shared" si="5"/>
        <v>4.4117647058823414E-2</v>
      </c>
      <c r="T44" s="39">
        <f t="shared" si="5"/>
        <v>4.1666666666666428E-2</v>
      </c>
      <c r="U44" s="39">
        <f t="shared" si="5"/>
        <v>4.1095890410958916E-2</v>
      </c>
      <c r="V44" s="39">
        <f t="shared" si="5"/>
        <v>4.0268093616561286E-2</v>
      </c>
      <c r="W44"/>
      <c r="X44" s="38">
        <f t="shared" si="6"/>
        <v>3256.3264599999893</v>
      </c>
      <c r="Y44" s="38">
        <f t="shared" si="3"/>
        <v>1628.1632300000056</v>
      </c>
      <c r="Z44" s="38">
        <f t="shared" si="3"/>
        <v>3256.3264599999966</v>
      </c>
      <c r="AA44" s="38">
        <f t="shared" si="3"/>
        <v>814.08161500001006</v>
      </c>
      <c r="AB44" s="38">
        <f t="shared" si="3"/>
        <v>1221.6687859999947</v>
      </c>
    </row>
    <row r="45" spans="1:28" s="32" customFormat="1" x14ac:dyDescent="0.25">
      <c r="A45" s="29">
        <v>10</v>
      </c>
      <c r="B45" s="30">
        <f>+'FY21'!B44*1.03</f>
        <v>55357.549820000007</v>
      </c>
      <c r="C45" s="30">
        <f>+'FY21'!C44*1.03</f>
        <v>58613.876280000011</v>
      </c>
      <c r="D45" s="30">
        <f>+'FY21'!D44*1.03</f>
        <v>60242.039510000002</v>
      </c>
      <c r="E45" s="30">
        <f>+'FY21'!E44*1.03</f>
        <v>63498.365970000006</v>
      </c>
      <c r="F45" s="30">
        <f>+'FY21'!F44*1.03</f>
        <v>64312.447585000002</v>
      </c>
      <c r="G45" s="30">
        <f>+'FY21'!G44*1.03</f>
        <v>65534.116371000011</v>
      </c>
      <c r="H45" s="31"/>
      <c r="I45"/>
      <c r="J45" s="42">
        <f t="shared" si="7"/>
        <v>2442.2448450000011</v>
      </c>
      <c r="K45" s="42">
        <f t="shared" si="4"/>
        <v>2442.2448450000156</v>
      </c>
      <c r="L45" s="42">
        <f t="shared" si="4"/>
        <v>2442.2448450000011</v>
      </c>
      <c r="M45" s="42">
        <f t="shared" si="4"/>
        <v>2442.2448450000084</v>
      </c>
      <c r="N45" s="42">
        <f t="shared" si="4"/>
        <v>2442.2448449999938</v>
      </c>
      <c r="O45" s="42">
        <f t="shared" si="4"/>
        <v>2442.2448450000084</v>
      </c>
      <c r="P45"/>
      <c r="Q45" s="39">
        <f t="shared" si="8"/>
        <v>4.615384615384617E-2</v>
      </c>
      <c r="R45" s="39">
        <f t="shared" si="5"/>
        <v>4.3478260869565501E-2</v>
      </c>
      <c r="S45" s="39">
        <f t="shared" si="5"/>
        <v>4.2253521126760583E-2</v>
      </c>
      <c r="T45" s="39">
        <f t="shared" si="5"/>
        <v>4.000000000000014E-2</v>
      </c>
      <c r="U45" s="39">
        <f t="shared" si="5"/>
        <v>3.947368421052621E-2</v>
      </c>
      <c r="V45" s="39">
        <f t="shared" si="5"/>
        <v>3.8709342200976958E-2</v>
      </c>
      <c r="W45"/>
      <c r="X45" s="38">
        <f t="shared" si="6"/>
        <v>3256.3264600000039</v>
      </c>
      <c r="Y45" s="38">
        <f t="shared" si="3"/>
        <v>1628.163229999991</v>
      </c>
      <c r="Z45" s="38">
        <f t="shared" si="3"/>
        <v>3256.3264600000039</v>
      </c>
      <c r="AA45" s="38">
        <f t="shared" si="3"/>
        <v>814.08161499999551</v>
      </c>
      <c r="AB45" s="38">
        <f t="shared" si="3"/>
        <v>1221.6687860000093</v>
      </c>
    </row>
    <row r="46" spans="1:28" s="32" customFormat="1" x14ac:dyDescent="0.25">
      <c r="A46" s="29">
        <v>11</v>
      </c>
      <c r="B46" s="30">
        <f>+'FY21'!B45*1.03</f>
        <v>57799.794665000001</v>
      </c>
      <c r="C46" s="30">
        <f>+'FY21'!C45*1.03</f>
        <v>61056.121124999998</v>
      </c>
      <c r="D46" s="30">
        <f>+'FY21'!D45*1.03</f>
        <v>62684.284355000011</v>
      </c>
      <c r="E46" s="30">
        <f>+'FY21'!E45*1.03</f>
        <v>65940.610815000007</v>
      </c>
      <c r="F46" s="30">
        <f>+'FY21'!F45*1.03</f>
        <v>66754.69243000001</v>
      </c>
      <c r="G46" s="30">
        <f>+'FY21'!G45*1.03</f>
        <v>67976.361216000019</v>
      </c>
      <c r="H46" s="31"/>
      <c r="I46"/>
      <c r="J46" s="42">
        <f t="shared" si="7"/>
        <v>2442.2448449999938</v>
      </c>
      <c r="K46" s="42">
        <f t="shared" si="4"/>
        <v>2442.2448449999865</v>
      </c>
      <c r="L46" s="42">
        <f t="shared" si="4"/>
        <v>2442.2448450000084</v>
      </c>
      <c r="M46" s="42">
        <f t="shared" si="4"/>
        <v>2442.2448450000011</v>
      </c>
      <c r="N46" s="42">
        <f t="shared" si="4"/>
        <v>2442.2448450000084</v>
      </c>
      <c r="O46" s="42">
        <f t="shared" si="4"/>
        <v>2442.2448450000084</v>
      </c>
      <c r="P46"/>
      <c r="Q46" s="39">
        <f t="shared" si="8"/>
        <v>4.4117647058823414E-2</v>
      </c>
      <c r="R46" s="39">
        <f t="shared" si="5"/>
        <v>4.1666666666666428E-2</v>
      </c>
      <c r="S46" s="39">
        <f t="shared" si="5"/>
        <v>4.0540540540540675E-2</v>
      </c>
      <c r="T46" s="39">
        <f t="shared" si="5"/>
        <v>3.8461538461538478E-2</v>
      </c>
      <c r="U46" s="39">
        <f t="shared" si="5"/>
        <v>3.7974683544303924E-2</v>
      </c>
      <c r="V46" s="39">
        <f t="shared" si="5"/>
        <v>3.7266770046521056E-2</v>
      </c>
      <c r="W46"/>
      <c r="X46" s="38">
        <f t="shared" si="6"/>
        <v>3256.3264599999966</v>
      </c>
      <c r="Y46" s="38">
        <f t="shared" si="3"/>
        <v>1628.1632300000128</v>
      </c>
      <c r="Z46" s="38">
        <f t="shared" si="3"/>
        <v>3256.3264599999966</v>
      </c>
      <c r="AA46" s="38">
        <f t="shared" si="3"/>
        <v>814.08161500000278</v>
      </c>
      <c r="AB46" s="38">
        <f t="shared" si="3"/>
        <v>1221.6687860000093</v>
      </c>
    </row>
    <row r="47" spans="1:28" s="32" customFormat="1" x14ac:dyDescent="0.25">
      <c r="A47" s="29">
        <v>12</v>
      </c>
      <c r="B47" s="30">
        <f>+'FY21'!B46*1.03</f>
        <v>60242.039510000002</v>
      </c>
      <c r="C47" s="30">
        <f>+'FY21'!C46*1.03</f>
        <v>63498.365970000006</v>
      </c>
      <c r="D47" s="30">
        <f>+'FY21'!D46*1.03</f>
        <v>65126.529200000004</v>
      </c>
      <c r="E47" s="30">
        <f>+'FY21'!E46*1.03</f>
        <v>68382.855660000001</v>
      </c>
      <c r="F47" s="30">
        <f>+'FY21'!F46*1.03</f>
        <v>69196.937275000004</v>
      </c>
      <c r="G47" s="30">
        <f>+'FY21'!G46*1.03</f>
        <v>70418.606061000013</v>
      </c>
      <c r="H47" s="31"/>
      <c r="I47"/>
      <c r="J47" s="42">
        <f t="shared" si="7"/>
        <v>2442.2448450000011</v>
      </c>
      <c r="K47" s="42">
        <f t="shared" si="4"/>
        <v>2442.2448450000084</v>
      </c>
      <c r="L47" s="42">
        <f t="shared" si="4"/>
        <v>2442.2448449999938</v>
      </c>
      <c r="M47" s="42">
        <f t="shared" si="4"/>
        <v>2442.2448449999938</v>
      </c>
      <c r="N47" s="42">
        <f t="shared" si="4"/>
        <v>2442.2448449999938</v>
      </c>
      <c r="O47" s="42">
        <f t="shared" si="4"/>
        <v>2442.2448449999938</v>
      </c>
      <c r="P47"/>
      <c r="Q47" s="39">
        <f t="shared" si="8"/>
        <v>4.2253521126760583E-2</v>
      </c>
      <c r="R47" s="39">
        <f t="shared" si="5"/>
        <v>4.000000000000014E-2</v>
      </c>
      <c r="S47" s="39">
        <f t="shared" si="5"/>
        <v>3.8961038961038856E-2</v>
      </c>
      <c r="T47" s="39">
        <f t="shared" si="5"/>
        <v>3.7037037037036938E-2</v>
      </c>
      <c r="U47" s="39">
        <f t="shared" si="5"/>
        <v>3.6585365853658437E-2</v>
      </c>
      <c r="V47" s="39">
        <f t="shared" si="5"/>
        <v>3.5927854938271504E-2</v>
      </c>
      <c r="W47"/>
      <c r="X47" s="38">
        <f t="shared" si="6"/>
        <v>3256.3264600000039</v>
      </c>
      <c r="Y47" s="38">
        <f t="shared" si="3"/>
        <v>1628.1632299999983</v>
      </c>
      <c r="Z47" s="38">
        <f t="shared" si="3"/>
        <v>3256.3264599999966</v>
      </c>
      <c r="AA47" s="38">
        <f t="shared" si="3"/>
        <v>814.08161500000278</v>
      </c>
      <c r="AB47" s="38">
        <f t="shared" si="3"/>
        <v>1221.6687860000093</v>
      </c>
    </row>
    <row r="48" spans="1:28" s="32" customFormat="1" x14ac:dyDescent="0.25">
      <c r="A48" s="29">
        <v>13</v>
      </c>
      <c r="B48" s="30">
        <f>+'FY21'!B47*1.03</f>
        <v>62684.284355000011</v>
      </c>
      <c r="C48" s="30">
        <f>+'FY21'!C47*1.03</f>
        <v>65940.610815000007</v>
      </c>
      <c r="D48" s="30">
        <f>+'FY21'!D47*1.03</f>
        <v>67568.774044999998</v>
      </c>
      <c r="E48" s="30">
        <f>+'FY21'!E47*1.03</f>
        <v>70825.100505000009</v>
      </c>
      <c r="F48" s="30">
        <f>+'FY21'!F47*1.03</f>
        <v>71639.182120000012</v>
      </c>
      <c r="G48" s="30">
        <f>+'FY21'!G47*1.03</f>
        <v>72860.850905999992</v>
      </c>
      <c r="H48" s="31"/>
      <c r="I48"/>
      <c r="J48" s="42">
        <f t="shared" si="7"/>
        <v>2442.2448450000084</v>
      </c>
      <c r="K48" s="42">
        <f t="shared" si="4"/>
        <v>2442.2448450000011</v>
      </c>
      <c r="L48" s="42">
        <f t="shared" si="4"/>
        <v>2442.2448449999938</v>
      </c>
      <c r="M48" s="42">
        <f t="shared" si="4"/>
        <v>2442.2448450000084</v>
      </c>
      <c r="N48" s="42">
        <f t="shared" si="4"/>
        <v>2442.2448450000084</v>
      </c>
      <c r="O48" s="42">
        <f t="shared" si="4"/>
        <v>2442.2448449999793</v>
      </c>
      <c r="P48"/>
      <c r="Q48" s="39">
        <f t="shared" si="8"/>
        <v>4.0540540540540675E-2</v>
      </c>
      <c r="R48" s="39">
        <f t="shared" si="5"/>
        <v>3.8461538461538478E-2</v>
      </c>
      <c r="S48" s="39">
        <f t="shared" si="5"/>
        <v>3.7499999999999901E-2</v>
      </c>
      <c r="T48" s="39">
        <f t="shared" si="5"/>
        <v>3.5714285714285837E-2</v>
      </c>
      <c r="U48" s="39">
        <f t="shared" si="5"/>
        <v>3.5294117647058941E-2</v>
      </c>
      <c r="V48" s="39">
        <f t="shared" si="5"/>
        <v>3.4681811833713216E-2</v>
      </c>
      <c r="W48"/>
      <c r="X48" s="38">
        <f t="shared" si="6"/>
        <v>3256.3264599999966</v>
      </c>
      <c r="Y48" s="38">
        <f t="shared" si="3"/>
        <v>1628.163229999991</v>
      </c>
      <c r="Z48" s="38">
        <f t="shared" si="3"/>
        <v>3256.3264600000111</v>
      </c>
      <c r="AA48" s="38">
        <f t="shared" si="3"/>
        <v>814.08161500000278</v>
      </c>
      <c r="AB48" s="38">
        <f t="shared" si="3"/>
        <v>1221.6687859999802</v>
      </c>
    </row>
    <row r="49" spans="1:28" s="32" customFormat="1" x14ac:dyDescent="0.25">
      <c r="A49" s="29">
        <v>14</v>
      </c>
      <c r="B49" s="30">
        <f>+'FY21'!B48*1.03</f>
        <v>65126.529200000004</v>
      </c>
      <c r="C49" s="30">
        <f>+'FY21'!C48*1.03</f>
        <v>68382.855660000001</v>
      </c>
      <c r="D49" s="30">
        <f>+'FY21'!D48*1.03</f>
        <v>70011.018890000021</v>
      </c>
      <c r="E49" s="30">
        <f>+'FY21'!E48*1.03</f>
        <v>73267.345350000003</v>
      </c>
      <c r="F49" s="30">
        <f>+'FY21'!F48*1.03</f>
        <v>74081.426965000006</v>
      </c>
      <c r="G49" s="30">
        <f>+'FY21'!G48*1.03</f>
        <v>75303.095751000001</v>
      </c>
      <c r="H49" s="31"/>
      <c r="I49"/>
      <c r="J49" s="42">
        <f t="shared" si="7"/>
        <v>2442.2448449999938</v>
      </c>
      <c r="K49" s="42">
        <f t="shared" si="4"/>
        <v>2442.2448449999938</v>
      </c>
      <c r="L49" s="42">
        <f t="shared" si="4"/>
        <v>2442.2448450000229</v>
      </c>
      <c r="M49" s="42">
        <f t="shared" si="4"/>
        <v>2442.2448449999938</v>
      </c>
      <c r="N49" s="42">
        <f t="shared" si="4"/>
        <v>2442.2448449999938</v>
      </c>
      <c r="O49" s="42">
        <f t="shared" si="4"/>
        <v>2442.2448450000084</v>
      </c>
      <c r="P49"/>
      <c r="Q49" s="39">
        <f t="shared" si="8"/>
        <v>3.8961038961038856E-2</v>
      </c>
      <c r="R49" s="39">
        <f t="shared" si="5"/>
        <v>3.7037037037036938E-2</v>
      </c>
      <c r="S49" s="39">
        <f t="shared" si="5"/>
        <v>3.614457831325335E-2</v>
      </c>
      <c r="T49" s="39">
        <f t="shared" si="5"/>
        <v>3.4482758620689564E-2</v>
      </c>
      <c r="U49" s="39">
        <f t="shared" si="5"/>
        <v>3.4090909090908998E-2</v>
      </c>
      <c r="V49" s="39">
        <f t="shared" si="5"/>
        <v>3.3519301718707935E-2</v>
      </c>
      <c r="W49"/>
      <c r="X49" s="38">
        <f t="shared" si="6"/>
        <v>3256.3264599999966</v>
      </c>
      <c r="Y49" s="38">
        <f t="shared" si="3"/>
        <v>1628.1632300000201</v>
      </c>
      <c r="Z49" s="38">
        <f t="shared" si="3"/>
        <v>3256.326459999982</v>
      </c>
      <c r="AA49" s="38">
        <f t="shared" si="3"/>
        <v>814.08161500000278</v>
      </c>
      <c r="AB49" s="38">
        <f t="shared" si="3"/>
        <v>1221.6687859999947</v>
      </c>
    </row>
    <row r="50" spans="1:28" s="32" customFormat="1" x14ac:dyDescent="0.25">
      <c r="A50" s="29">
        <v>15</v>
      </c>
      <c r="B50" s="30">
        <f>+'FY21'!B49*1.03</f>
        <v>67568.774044999998</v>
      </c>
      <c r="C50" s="30">
        <f>+'FY21'!C49*1.03</f>
        <v>70825.100505000009</v>
      </c>
      <c r="D50" s="30">
        <f>+'FY21'!D49*1.03</f>
        <v>72453.263735000015</v>
      </c>
      <c r="E50" s="30">
        <f>+'FY21'!E49*1.03</f>
        <v>75709.590194999997</v>
      </c>
      <c r="F50" s="30">
        <f>+'FY21'!F49*1.03</f>
        <v>76523.67181</v>
      </c>
      <c r="G50" s="30">
        <f>+'FY21'!G49*1.03</f>
        <v>77745.340596000009</v>
      </c>
      <c r="H50" s="31"/>
      <c r="I50"/>
      <c r="J50" s="42">
        <f t="shared" si="7"/>
        <v>2442.2448449999938</v>
      </c>
      <c r="K50" s="42">
        <f t="shared" si="4"/>
        <v>2442.2448450000084</v>
      </c>
      <c r="L50" s="42">
        <f t="shared" si="4"/>
        <v>2442.2448449999938</v>
      </c>
      <c r="M50" s="42">
        <f t="shared" si="4"/>
        <v>2442.2448449999938</v>
      </c>
      <c r="N50" s="42">
        <f t="shared" si="4"/>
        <v>2442.2448449999938</v>
      </c>
      <c r="O50" s="42">
        <f t="shared" si="4"/>
        <v>2442.2448450000084</v>
      </c>
      <c r="P50"/>
      <c r="Q50" s="39">
        <f t="shared" si="8"/>
        <v>3.7499999999999901E-2</v>
      </c>
      <c r="R50" s="39">
        <f t="shared" si="5"/>
        <v>3.5714285714285837E-2</v>
      </c>
      <c r="S50" s="39">
        <f t="shared" si="5"/>
        <v>3.4883720930232461E-2</v>
      </c>
      <c r="T50" s="39">
        <f t="shared" si="5"/>
        <v>3.333333333333325E-2</v>
      </c>
      <c r="U50" s="39">
        <f t="shared" si="5"/>
        <v>3.2967032967032878E-2</v>
      </c>
      <c r="V50" s="39">
        <f t="shared" si="5"/>
        <v>3.2432197118105549E-2</v>
      </c>
      <c r="W50"/>
      <c r="X50" s="38">
        <f t="shared" si="6"/>
        <v>3256.3264600000111</v>
      </c>
      <c r="Y50" s="38">
        <f t="shared" si="3"/>
        <v>1628.1632300000056</v>
      </c>
      <c r="Z50" s="38">
        <f t="shared" si="3"/>
        <v>3256.326459999982</v>
      </c>
      <c r="AA50" s="38">
        <f t="shared" si="3"/>
        <v>814.08161500000278</v>
      </c>
      <c r="AB50" s="38">
        <f t="shared" si="3"/>
        <v>1221.6687860000093</v>
      </c>
    </row>
    <row r="51" spans="1:28" s="32" customFormat="1" x14ac:dyDescent="0.25">
      <c r="A51" s="29">
        <v>16</v>
      </c>
      <c r="B51" s="30">
        <f>+'FY21'!B50*1.015</f>
        <v>68991.440945000009</v>
      </c>
      <c r="C51" s="30">
        <f>+'FY21'!C50*1.015</f>
        <v>72200.345174999995</v>
      </c>
      <c r="D51" s="30">
        <f>+'FY21'!D50*1.015</f>
        <v>73804.797289999988</v>
      </c>
      <c r="E51" s="30">
        <f>+'FY21'!E50*1.015</f>
        <v>77013.701520000002</v>
      </c>
      <c r="F51" s="30">
        <f>+'FY21'!F50*1.015</f>
        <v>77815.927577499999</v>
      </c>
      <c r="G51" s="30">
        <f>+'FY21'!G50*1.015</f>
        <v>79019.805070500006</v>
      </c>
      <c r="H51" s="31"/>
      <c r="I51"/>
      <c r="J51" s="42">
        <f t="shared" si="7"/>
        <v>1422.6669000000111</v>
      </c>
      <c r="K51" s="42">
        <f t="shared" si="4"/>
        <v>1375.2446699999855</v>
      </c>
      <c r="L51" s="42">
        <f t="shared" si="4"/>
        <v>1351.5335549999727</v>
      </c>
      <c r="M51" s="42">
        <f t="shared" si="4"/>
        <v>1304.1113250000053</v>
      </c>
      <c r="N51" s="42">
        <f t="shared" si="4"/>
        <v>1292.2557674999989</v>
      </c>
      <c r="O51" s="42">
        <f t="shared" si="4"/>
        <v>1274.4644744999969</v>
      </c>
      <c r="P51"/>
      <c r="Q51" s="39">
        <f t="shared" si="8"/>
        <v>2.1055094163060173E-2</v>
      </c>
      <c r="R51" s="39">
        <f t="shared" si="5"/>
        <v>1.9417475728155133E-2</v>
      </c>
      <c r="S51" s="39">
        <f t="shared" si="5"/>
        <v>1.8653867132103905E-2</v>
      </c>
      <c r="T51" s="39">
        <f t="shared" si="5"/>
        <v>1.7225180081428194E-2</v>
      </c>
      <c r="U51" s="39">
        <f t="shared" si="5"/>
        <v>1.6887006816773381E-2</v>
      </c>
      <c r="V51" s="39">
        <f t="shared" si="5"/>
        <v>1.6392808427230274E-2</v>
      </c>
      <c r="W51"/>
      <c r="X51" s="38">
        <f t="shared" si="6"/>
        <v>3208.9042299999855</v>
      </c>
      <c r="Y51" s="38">
        <f t="shared" si="3"/>
        <v>1604.4521149999928</v>
      </c>
      <c r="Z51" s="38">
        <f t="shared" si="3"/>
        <v>3208.9042300000146</v>
      </c>
      <c r="AA51" s="38">
        <f t="shared" si="3"/>
        <v>802.22605749999639</v>
      </c>
      <c r="AB51" s="38">
        <f t="shared" si="3"/>
        <v>1203.8774930000072</v>
      </c>
    </row>
    <row r="52" spans="1:28" s="32" customFormat="1" x14ac:dyDescent="0.25">
      <c r="A52" s="29">
        <v>17</v>
      </c>
      <c r="B52" s="30">
        <f>+'FY21'!B51*1.015</f>
        <v>70358.340683749993</v>
      </c>
      <c r="C52" s="30">
        <f>+'FY21'!C51*1.015</f>
        <v>73520.513298749982</v>
      </c>
      <c r="D52" s="30">
        <f>+'FY21'!D51*1.015</f>
        <v>75101.599606249976</v>
      </c>
      <c r="E52" s="30">
        <f>+'FY21'!E51*1.015</f>
        <v>78263.772221249994</v>
      </c>
      <c r="F52" s="30">
        <f>+'FY21'!F51*1.015</f>
        <v>79054.315374999991</v>
      </c>
      <c r="G52" s="30">
        <f>+'FY21'!G51*1.015</f>
        <v>80240.66067149998</v>
      </c>
      <c r="H52" s="31"/>
      <c r="I52"/>
      <c r="J52" s="42">
        <f t="shared" si="7"/>
        <v>1366.899738749984</v>
      </c>
      <c r="K52" s="42">
        <f t="shared" si="4"/>
        <v>1320.168123749987</v>
      </c>
      <c r="L52" s="42">
        <f t="shared" si="4"/>
        <v>1296.8023162499885</v>
      </c>
      <c r="M52" s="42">
        <f t="shared" si="4"/>
        <v>1250.0707012499915</v>
      </c>
      <c r="N52" s="42">
        <f t="shared" si="4"/>
        <v>1238.3877974999923</v>
      </c>
      <c r="O52" s="42">
        <f t="shared" si="4"/>
        <v>1220.8556009999738</v>
      </c>
      <c r="P52" s="42"/>
      <c r="Q52" s="39">
        <f t="shared" si="8"/>
        <v>1.9812598780762917E-2</v>
      </c>
      <c r="R52" s="39">
        <f t="shared" si="5"/>
        <v>1.8284789644012766E-2</v>
      </c>
      <c r="S52" s="39">
        <f t="shared" si="5"/>
        <v>1.7570704938792588E-2</v>
      </c>
      <c r="T52" s="39">
        <f t="shared" si="5"/>
        <v>1.6231796116504743E-2</v>
      </c>
      <c r="U52" s="39">
        <f t="shared" si="5"/>
        <v>1.5914322890601441E-2</v>
      </c>
      <c r="V52" s="39">
        <f t="shared" si="5"/>
        <v>1.5449995098200371E-2</v>
      </c>
      <c r="W52" s="39"/>
      <c r="X52" s="38">
        <f t="shared" si="6"/>
        <v>3162.1726149999886</v>
      </c>
      <c r="Y52" s="38">
        <f t="shared" si="3"/>
        <v>1581.0863074999943</v>
      </c>
      <c r="Z52" s="38">
        <f t="shared" si="3"/>
        <v>3162.1726150000177</v>
      </c>
      <c r="AA52" s="38">
        <f t="shared" si="3"/>
        <v>790.54315374999715</v>
      </c>
      <c r="AB52" s="38">
        <f t="shared" si="3"/>
        <v>1186.3452964999888</v>
      </c>
    </row>
    <row r="53" spans="1:28" s="32" customFormat="1" x14ac:dyDescent="0.25">
      <c r="A53" s="29">
        <v>18</v>
      </c>
      <c r="B53" s="30"/>
      <c r="C53" s="30"/>
      <c r="D53" s="30"/>
      <c r="E53" s="30"/>
      <c r="F53" s="30"/>
      <c r="G53" s="30"/>
      <c r="H53" s="31"/>
      <c r="I53"/>
      <c r="J53" s="42"/>
      <c r="K53" s="42"/>
      <c r="L53" s="42"/>
      <c r="M53" s="42"/>
      <c r="N53" s="42"/>
      <c r="O53" s="42"/>
      <c r="P53" s="42"/>
      <c r="Q53" s="39"/>
      <c r="R53" s="39"/>
      <c r="S53" s="39"/>
      <c r="T53" s="39"/>
      <c r="U53" s="39"/>
      <c r="V53" s="39"/>
      <c r="W53" s="39"/>
      <c r="X53" s="38"/>
      <c r="Y53" s="38"/>
      <c r="Z53" s="38"/>
      <c r="AA53" s="38"/>
      <c r="AB53" s="38"/>
    </row>
    <row r="54" spans="1:28" s="32" customFormat="1" x14ac:dyDescent="0.25">
      <c r="A54" s="29">
        <v>19</v>
      </c>
      <c r="B54" s="30"/>
      <c r="C54" s="30"/>
      <c r="D54" s="30"/>
      <c r="E54" s="30"/>
      <c r="F54" s="30"/>
      <c r="G54" s="30"/>
      <c r="H54" s="31"/>
      <c r="I54"/>
      <c r="J54" s="42"/>
      <c r="K54" s="42"/>
      <c r="L54" s="42"/>
      <c r="M54" s="42"/>
      <c r="N54" s="42"/>
      <c r="O54" s="42"/>
      <c r="P54" s="42"/>
      <c r="Q54" s="39"/>
      <c r="R54" s="39"/>
      <c r="S54" s="39"/>
      <c r="T54" s="39"/>
      <c r="U54" s="39"/>
      <c r="V54" s="39"/>
      <c r="W54" s="39"/>
      <c r="X54" s="38"/>
      <c r="Y54" s="38"/>
      <c r="Z54" s="38"/>
      <c r="AA54" s="38"/>
      <c r="AB54" s="38"/>
    </row>
    <row r="55" spans="1:28" s="32" customFormat="1" x14ac:dyDescent="0.25">
      <c r="A55" s="29">
        <v>20</v>
      </c>
      <c r="B55" s="30"/>
      <c r="C55" s="30"/>
      <c r="D55" s="30"/>
      <c r="E55" s="30"/>
      <c r="F55" s="30"/>
      <c r="G55" s="30"/>
      <c r="H55" s="31"/>
      <c r="I55"/>
      <c r="J55" s="42"/>
      <c r="K55" s="42"/>
      <c r="L55" s="42"/>
      <c r="M55" s="42"/>
      <c r="N55" s="42"/>
      <c r="O55" s="42"/>
      <c r="P55" s="42"/>
      <c r="Q55" s="39"/>
      <c r="R55" s="39"/>
      <c r="S55" s="39"/>
      <c r="T55" s="39"/>
      <c r="U55" s="39"/>
      <c r="V55" s="39"/>
      <c r="W55" s="39"/>
      <c r="X55" s="38"/>
      <c r="Y55" s="38"/>
      <c r="Z55" s="38"/>
      <c r="AA55" s="38"/>
      <c r="AB55" s="38"/>
    </row>
    <row r="56" spans="1:28" s="32" customFormat="1" x14ac:dyDescent="0.25">
      <c r="A56" s="29">
        <v>21</v>
      </c>
      <c r="B56" s="30"/>
      <c r="C56" s="30"/>
      <c r="D56" s="30"/>
      <c r="E56" s="30"/>
      <c r="F56" s="30"/>
      <c r="G56" s="30"/>
      <c r="H56" s="31"/>
      <c r="I56"/>
      <c r="J56"/>
      <c r="K56"/>
      <c r="L56" s="42"/>
      <c r="M56" s="43"/>
      <c r="N56" s="42"/>
      <c r="O56" s="43"/>
      <c r="P56" s="42"/>
      <c r="Q56" s="43"/>
      <c r="R56" s="42"/>
      <c r="S56" s="43"/>
      <c r="T56" s="42"/>
      <c r="U56" s="43"/>
      <c r="V56" s="38"/>
      <c r="W56" s="39"/>
    </row>
    <row r="57" spans="1:28" s="32" customFormat="1" x14ac:dyDescent="0.25">
      <c r="A57" s="29">
        <v>22</v>
      </c>
      <c r="B57" s="30"/>
      <c r="C57" s="30"/>
      <c r="D57" s="30"/>
      <c r="E57" s="30"/>
      <c r="F57" s="30"/>
      <c r="G57" s="30"/>
      <c r="H57" s="31"/>
      <c r="I57"/>
      <c r="J57"/>
      <c r="K57"/>
      <c r="L57" s="42"/>
      <c r="M57" s="43"/>
      <c r="N57" s="42"/>
      <c r="O57" s="43"/>
      <c r="P57" s="42"/>
      <c r="Q57" s="43"/>
      <c r="R57" s="42"/>
      <c r="S57" s="43"/>
      <c r="T57" s="42"/>
      <c r="U57" s="43"/>
      <c r="V57" s="38"/>
      <c r="W57" s="39"/>
    </row>
    <row r="58" spans="1:28" s="32" customFormat="1" x14ac:dyDescent="0.25">
      <c r="A58" s="29">
        <v>23</v>
      </c>
      <c r="B58" s="30"/>
      <c r="C58" s="30"/>
      <c r="D58" s="30"/>
      <c r="E58" s="30"/>
      <c r="F58" s="30"/>
      <c r="G58" s="30"/>
      <c r="H58" s="31"/>
      <c r="I58"/>
      <c r="J58"/>
      <c r="K58"/>
      <c r="L58" s="42"/>
      <c r="M58" s="43"/>
      <c r="N58" s="42"/>
      <c r="O58" s="43"/>
      <c r="P58" s="42"/>
      <c r="Q58" s="43"/>
      <c r="R58" s="42"/>
      <c r="S58" s="43"/>
      <c r="T58" s="42"/>
      <c r="U58" s="43"/>
      <c r="V58" s="38"/>
      <c r="W58" s="39"/>
    </row>
    <row r="59" spans="1:28" s="32" customFormat="1" x14ac:dyDescent="0.25">
      <c r="A59" s="29">
        <v>24</v>
      </c>
      <c r="B59" s="30"/>
      <c r="C59" s="30"/>
      <c r="D59" s="30"/>
      <c r="E59" s="30"/>
      <c r="F59" s="30"/>
      <c r="G59" s="30"/>
      <c r="H59" s="31"/>
      <c r="I59"/>
      <c r="J59"/>
      <c r="K59"/>
      <c r="L59" s="42"/>
      <c r="M59" s="43"/>
      <c r="N59" s="42"/>
      <c r="O59" s="43"/>
      <c r="P59" s="42"/>
      <c r="Q59" s="43"/>
      <c r="R59" s="42"/>
      <c r="S59" s="43"/>
      <c r="T59" s="42"/>
      <c r="U59" s="43"/>
      <c r="V59" s="38"/>
      <c r="W59" s="39"/>
    </row>
    <row r="60" spans="1:28" s="32" customFormat="1" x14ac:dyDescent="0.25">
      <c r="A60" s="14"/>
      <c r="B60" s="14"/>
      <c r="C60" s="14"/>
      <c r="D60" s="14"/>
      <c r="E60" s="14"/>
      <c r="F60" s="14"/>
      <c r="G60" s="14"/>
      <c r="H60" s="14"/>
      <c r="I60"/>
      <c r="J60"/>
      <c r="K60"/>
      <c r="L60" s="42"/>
      <c r="M60" s="43"/>
      <c r="N60" s="42"/>
      <c r="O60" s="43"/>
      <c r="P60" s="42"/>
      <c r="Q60" s="43"/>
      <c r="R60" s="42"/>
      <c r="S60" s="43"/>
      <c r="T60" s="42"/>
      <c r="U60" s="43"/>
      <c r="V60" s="38"/>
      <c r="W60" s="39"/>
    </row>
    <row r="61" spans="1:28" s="32" customFormat="1" x14ac:dyDescent="0.25">
      <c r="A61" s="33"/>
      <c r="B61" s="34"/>
      <c r="C61" s="34"/>
      <c r="D61" s="34"/>
      <c r="E61" s="34"/>
      <c r="F61" s="34"/>
      <c r="G61" s="34"/>
      <c r="H61" s="31"/>
      <c r="I61"/>
      <c r="J61"/>
      <c r="K61"/>
    </row>
    <row r="62" spans="1:28" s="5" customFormat="1" x14ac:dyDescent="0.25">
      <c r="A62" s="6" t="s">
        <v>35</v>
      </c>
      <c r="G62" s="18"/>
    </row>
    <row r="64" spans="1:28" x14ac:dyDescent="0.25">
      <c r="A64" s="15"/>
      <c r="B64" s="16" t="s">
        <v>3</v>
      </c>
      <c r="C64" s="16" t="s">
        <v>4</v>
      </c>
      <c r="D64" s="16" t="s">
        <v>5</v>
      </c>
      <c r="E64" s="16" t="s">
        <v>6</v>
      </c>
      <c r="F64" s="16" t="s">
        <v>7</v>
      </c>
      <c r="G64" s="16" t="s">
        <v>8</v>
      </c>
      <c r="H64" s="16" t="s">
        <v>9</v>
      </c>
      <c r="I64" s="37"/>
    </row>
    <row r="65" spans="1:9" x14ac:dyDescent="0.25">
      <c r="A65" s="8">
        <v>1</v>
      </c>
      <c r="B65" s="17">
        <f t="shared" ref="B65:G80" si="9">+B7*B36</f>
        <v>0</v>
      </c>
      <c r="C65" s="17">
        <f t="shared" si="9"/>
        <v>0</v>
      </c>
      <c r="D65" s="17">
        <f t="shared" si="9"/>
        <v>0</v>
      </c>
      <c r="E65" s="17">
        <f t="shared" si="9"/>
        <v>0</v>
      </c>
      <c r="F65" s="17">
        <f t="shared" si="9"/>
        <v>0</v>
      </c>
      <c r="G65" s="17">
        <f t="shared" si="9"/>
        <v>0</v>
      </c>
      <c r="H65" s="19">
        <f>SUM(B65:G65)</f>
        <v>0</v>
      </c>
      <c r="I65" s="41"/>
    </row>
    <row r="66" spans="1:9" x14ac:dyDescent="0.25">
      <c r="A66" s="8">
        <v>2</v>
      </c>
      <c r="B66" s="17">
        <f t="shared" si="9"/>
        <v>0</v>
      </c>
      <c r="C66" s="17">
        <f t="shared" si="9"/>
        <v>0</v>
      </c>
      <c r="D66" s="17">
        <f t="shared" si="9"/>
        <v>0</v>
      </c>
      <c r="E66" s="17">
        <f t="shared" si="9"/>
        <v>0</v>
      </c>
      <c r="F66" s="17">
        <f t="shared" si="9"/>
        <v>0</v>
      </c>
      <c r="G66" s="17">
        <f t="shared" si="9"/>
        <v>0</v>
      </c>
      <c r="H66" s="19">
        <f t="shared" ref="H66:H88" si="10">SUM(B66:G66)</f>
        <v>0</v>
      </c>
      <c r="I66" s="41"/>
    </row>
    <row r="67" spans="1:9" x14ac:dyDescent="0.25">
      <c r="A67" s="8">
        <v>3</v>
      </c>
      <c r="B67" s="17">
        <f t="shared" si="9"/>
        <v>0</v>
      </c>
      <c r="C67" s="17">
        <f t="shared" si="9"/>
        <v>0</v>
      </c>
      <c r="D67" s="17">
        <f t="shared" si="9"/>
        <v>0</v>
      </c>
      <c r="E67" s="17">
        <f t="shared" si="9"/>
        <v>0</v>
      </c>
      <c r="F67" s="17">
        <f t="shared" si="9"/>
        <v>0</v>
      </c>
      <c r="G67" s="17">
        <f t="shared" si="9"/>
        <v>0</v>
      </c>
      <c r="H67" s="19">
        <f t="shared" si="10"/>
        <v>0</v>
      </c>
      <c r="I67" s="41"/>
    </row>
    <row r="68" spans="1:9" x14ac:dyDescent="0.25">
      <c r="A68" s="8">
        <v>4</v>
      </c>
      <c r="B68" s="17">
        <f t="shared" si="9"/>
        <v>1424642.8262499999</v>
      </c>
      <c r="C68" s="17">
        <f t="shared" si="9"/>
        <v>175841.62884000002</v>
      </c>
      <c r="D68" s="17">
        <f t="shared" si="9"/>
        <v>775005.69748000021</v>
      </c>
      <c r="E68" s="17">
        <f t="shared" si="9"/>
        <v>97689.793800000014</v>
      </c>
      <c r="F68" s="17">
        <f t="shared" si="9"/>
        <v>0</v>
      </c>
      <c r="G68" s="17">
        <f t="shared" si="9"/>
        <v>50880.647300999997</v>
      </c>
      <c r="H68" s="19">
        <f t="shared" si="10"/>
        <v>2524060.5936710001</v>
      </c>
      <c r="I68" s="41"/>
    </row>
    <row r="69" spans="1:9" x14ac:dyDescent="0.25">
      <c r="A69" s="8">
        <v>5</v>
      </c>
      <c r="B69" s="17">
        <f t="shared" si="9"/>
        <v>733487.53511500009</v>
      </c>
      <c r="C69" s="17">
        <f t="shared" si="9"/>
        <v>92805.304110000012</v>
      </c>
      <c r="D69" s="17">
        <f t="shared" si="9"/>
        <v>624400.59870500001</v>
      </c>
      <c r="E69" s="17">
        <f t="shared" si="9"/>
        <v>102574.28349</v>
      </c>
      <c r="F69" s="17">
        <f t="shared" si="9"/>
        <v>0</v>
      </c>
      <c r="G69" s="17">
        <f t="shared" si="9"/>
        <v>53322.892146000006</v>
      </c>
      <c r="H69" s="19">
        <f t="shared" si="10"/>
        <v>1606590.613566</v>
      </c>
      <c r="I69" s="41"/>
    </row>
    <row r="70" spans="1:9" x14ac:dyDescent="0.25">
      <c r="A70" s="8">
        <v>6</v>
      </c>
      <c r="B70" s="17">
        <f t="shared" si="9"/>
        <v>2233839.9515600004</v>
      </c>
      <c r="C70" s="17">
        <f t="shared" si="9"/>
        <v>488448.96900000004</v>
      </c>
      <c r="D70" s="17">
        <f t="shared" si="9"/>
        <v>3558350.7391650002</v>
      </c>
      <c r="E70" s="17">
        <f t="shared" si="9"/>
        <v>161188.15977</v>
      </c>
      <c r="F70" s="17">
        <f t="shared" si="9"/>
        <v>109086.93641000001</v>
      </c>
      <c r="G70" s="17">
        <f t="shared" si="9"/>
        <v>0</v>
      </c>
      <c r="H70" s="19">
        <f t="shared" si="10"/>
        <v>6550914.7559050005</v>
      </c>
      <c r="I70" s="41"/>
    </row>
    <row r="71" spans="1:9" x14ac:dyDescent="0.25">
      <c r="A71" s="8">
        <v>7</v>
      </c>
      <c r="B71" s="17">
        <f t="shared" si="9"/>
        <v>816523.85984500009</v>
      </c>
      <c r="C71" s="17">
        <f t="shared" si="9"/>
        <v>51287.141745000001</v>
      </c>
      <c r="D71" s="17">
        <f t="shared" si="9"/>
        <v>952475.48955000006</v>
      </c>
      <c r="E71" s="17">
        <f t="shared" si="9"/>
        <v>0</v>
      </c>
      <c r="F71" s="17">
        <f t="shared" si="9"/>
        <v>0</v>
      </c>
      <c r="G71" s="17">
        <f t="shared" si="9"/>
        <v>0</v>
      </c>
      <c r="H71" s="19">
        <f t="shared" si="10"/>
        <v>1820286.4911400001</v>
      </c>
      <c r="I71" s="41"/>
    </row>
    <row r="72" spans="1:9" x14ac:dyDescent="0.25">
      <c r="A72" s="8">
        <v>8</v>
      </c>
      <c r="B72" s="17">
        <f t="shared" si="9"/>
        <v>403784.48104000004</v>
      </c>
      <c r="C72" s="17">
        <f t="shared" si="9"/>
        <v>107458.77318</v>
      </c>
      <c r="D72" s="17">
        <f t="shared" si="9"/>
        <v>1217866.0960400002</v>
      </c>
      <c r="E72" s="17">
        <f t="shared" si="9"/>
        <v>234455.50512000005</v>
      </c>
      <c r="F72" s="17">
        <f t="shared" si="9"/>
        <v>0</v>
      </c>
      <c r="G72" s="17">
        <f t="shared" si="9"/>
        <v>0</v>
      </c>
      <c r="H72" s="19">
        <f t="shared" si="10"/>
        <v>1963564.8553800003</v>
      </c>
      <c r="I72" s="41"/>
    </row>
    <row r="73" spans="1:9" x14ac:dyDescent="0.25">
      <c r="A73" s="8">
        <v>9</v>
      </c>
      <c r="B73" s="17">
        <f t="shared" si="9"/>
        <v>687898.96467500005</v>
      </c>
      <c r="C73" s="17">
        <f t="shared" si="9"/>
        <v>168514.89430499999</v>
      </c>
      <c r="D73" s="17">
        <f t="shared" si="9"/>
        <v>751397.33064499998</v>
      </c>
      <c r="E73" s="17">
        <f t="shared" si="9"/>
        <v>183168.36337499999</v>
      </c>
      <c r="F73" s="17">
        <f t="shared" si="9"/>
        <v>0</v>
      </c>
      <c r="G73" s="17">
        <f t="shared" si="9"/>
        <v>0</v>
      </c>
      <c r="H73" s="19">
        <f t="shared" si="10"/>
        <v>1790979.5530000001</v>
      </c>
      <c r="I73" s="41"/>
    </row>
    <row r="74" spans="1:9" x14ac:dyDescent="0.25">
      <c r="A74" s="8">
        <v>10</v>
      </c>
      <c r="B74" s="17">
        <f t="shared" si="9"/>
        <v>498217.94838000007</v>
      </c>
      <c r="C74" s="17">
        <f t="shared" si="9"/>
        <v>58613.876280000011</v>
      </c>
      <c r="D74" s="17">
        <f t="shared" si="9"/>
        <v>1204840.7902000002</v>
      </c>
      <c r="E74" s="17">
        <f t="shared" si="9"/>
        <v>126996.73194000001</v>
      </c>
      <c r="F74" s="17">
        <f t="shared" si="9"/>
        <v>0</v>
      </c>
      <c r="G74" s="17">
        <f t="shared" si="9"/>
        <v>0</v>
      </c>
      <c r="H74" s="19">
        <f t="shared" si="10"/>
        <v>1888669.3468000002</v>
      </c>
      <c r="I74" s="41"/>
    </row>
    <row r="75" spans="1:9" x14ac:dyDescent="0.25">
      <c r="A75" s="8">
        <v>11</v>
      </c>
      <c r="B75" s="17">
        <f t="shared" si="9"/>
        <v>838097.0226425</v>
      </c>
      <c r="C75" s="17">
        <f t="shared" si="9"/>
        <v>0</v>
      </c>
      <c r="D75" s="17">
        <f t="shared" si="9"/>
        <v>1692475.6775850002</v>
      </c>
      <c r="E75" s="17">
        <f t="shared" si="9"/>
        <v>382455.54272700002</v>
      </c>
      <c r="F75" s="17">
        <f t="shared" si="9"/>
        <v>0</v>
      </c>
      <c r="G75" s="17">
        <f t="shared" si="9"/>
        <v>0</v>
      </c>
      <c r="H75" s="19">
        <f t="shared" si="10"/>
        <v>2913028.2429545</v>
      </c>
      <c r="I75" s="41"/>
    </row>
    <row r="76" spans="1:9" x14ac:dyDescent="0.25">
      <c r="A76" s="8">
        <v>12</v>
      </c>
      <c r="B76" s="17">
        <f t="shared" si="9"/>
        <v>662662.43461</v>
      </c>
      <c r="C76" s="17">
        <f t="shared" si="9"/>
        <v>63498.365970000006</v>
      </c>
      <c r="D76" s="17">
        <f t="shared" si="9"/>
        <v>1237404.0548</v>
      </c>
      <c r="E76" s="17">
        <f t="shared" si="9"/>
        <v>341914.27830000001</v>
      </c>
      <c r="F76" s="17">
        <f t="shared" si="9"/>
        <v>0</v>
      </c>
      <c r="G76" s="17">
        <f t="shared" si="9"/>
        <v>0</v>
      </c>
      <c r="H76" s="19">
        <f t="shared" si="10"/>
        <v>2305479.13368</v>
      </c>
      <c r="I76" s="41"/>
    </row>
    <row r="77" spans="1:9" x14ac:dyDescent="0.25">
      <c r="A77" s="8">
        <v>13</v>
      </c>
      <c r="B77" s="17">
        <f t="shared" si="9"/>
        <v>940264.26532500016</v>
      </c>
      <c r="C77" s="17">
        <f t="shared" si="9"/>
        <v>197821.83244500001</v>
      </c>
      <c r="D77" s="17">
        <f t="shared" si="9"/>
        <v>1891925.6732600001</v>
      </c>
      <c r="E77" s="17">
        <f t="shared" si="9"/>
        <v>70825.100505000009</v>
      </c>
      <c r="F77" s="17">
        <f t="shared" si="9"/>
        <v>143278.36424000002</v>
      </c>
      <c r="G77" s="17">
        <f t="shared" si="9"/>
        <v>0</v>
      </c>
      <c r="H77" s="19">
        <f t="shared" si="10"/>
        <v>3244115.2357750004</v>
      </c>
      <c r="I77" s="41"/>
    </row>
    <row r="78" spans="1:9" x14ac:dyDescent="0.25">
      <c r="A78" s="8">
        <v>14</v>
      </c>
      <c r="B78" s="17">
        <f t="shared" si="9"/>
        <v>846644.8796000001</v>
      </c>
      <c r="C78" s="17">
        <f t="shared" si="9"/>
        <v>410297.13396000001</v>
      </c>
      <c r="D78" s="17">
        <f t="shared" si="9"/>
        <v>3220506.8689400009</v>
      </c>
      <c r="E78" s="17">
        <f t="shared" si="9"/>
        <v>366336.72675000003</v>
      </c>
      <c r="F78" s="17">
        <f t="shared" si="9"/>
        <v>148162.85393000001</v>
      </c>
      <c r="G78" s="17">
        <f t="shared" si="9"/>
        <v>225909.28725300002</v>
      </c>
      <c r="H78" s="19">
        <f t="shared" si="10"/>
        <v>5217857.7504330017</v>
      </c>
      <c r="I78" s="41"/>
    </row>
    <row r="79" spans="1:9" x14ac:dyDescent="0.25">
      <c r="A79" s="8">
        <v>15</v>
      </c>
      <c r="B79" s="17">
        <f t="shared" si="9"/>
        <v>675687.74044999992</v>
      </c>
      <c r="C79" s="17">
        <f t="shared" si="9"/>
        <v>141650.20101000002</v>
      </c>
      <c r="D79" s="17">
        <f t="shared" si="9"/>
        <v>2101144.6483150003</v>
      </c>
      <c r="E79" s="17">
        <f t="shared" si="9"/>
        <v>378547.95097499999</v>
      </c>
      <c r="F79" s="17">
        <f t="shared" si="9"/>
        <v>0</v>
      </c>
      <c r="G79" s="17">
        <f t="shared" si="9"/>
        <v>77745.340596000009</v>
      </c>
      <c r="H79" s="19">
        <f t="shared" si="10"/>
        <v>3374775.8813460004</v>
      </c>
      <c r="I79" s="41"/>
    </row>
    <row r="80" spans="1:9" x14ac:dyDescent="0.25">
      <c r="A80" s="8">
        <v>16</v>
      </c>
      <c r="B80" s="17">
        <f t="shared" si="9"/>
        <v>1586803.1417350003</v>
      </c>
      <c r="C80" s="17">
        <f t="shared" si="9"/>
        <v>144400.69034999999</v>
      </c>
      <c r="D80" s="17">
        <f t="shared" si="9"/>
        <v>1918924.7295399997</v>
      </c>
      <c r="E80" s="17">
        <f t="shared" si="9"/>
        <v>308054.80608000001</v>
      </c>
      <c r="F80" s="17">
        <f t="shared" si="9"/>
        <v>0</v>
      </c>
      <c r="G80" s="17">
        <f t="shared" si="9"/>
        <v>0</v>
      </c>
      <c r="H80" s="19">
        <f t="shared" si="10"/>
        <v>3958183.3677050001</v>
      </c>
      <c r="I80" s="41"/>
    </row>
    <row r="81" spans="1:11" x14ac:dyDescent="0.25">
      <c r="A81" s="8">
        <v>17</v>
      </c>
      <c r="B81" s="17">
        <f t="shared" ref="B81:G88" si="11">+B23*B52</f>
        <v>12875576.345126249</v>
      </c>
      <c r="C81" s="17">
        <f t="shared" si="11"/>
        <v>1764492.3191699996</v>
      </c>
      <c r="D81" s="17">
        <f t="shared" si="11"/>
        <v>16642514.472744994</v>
      </c>
      <c r="E81" s="17">
        <f t="shared" si="11"/>
        <v>5040186.9310485004</v>
      </c>
      <c r="F81" s="17">
        <f t="shared" si="11"/>
        <v>1470410.2659749999</v>
      </c>
      <c r="G81" s="17">
        <f t="shared" si="11"/>
        <v>401203.30335749988</v>
      </c>
      <c r="H81" s="19">
        <f t="shared" si="10"/>
        <v>38194383.637422234</v>
      </c>
      <c r="I81" s="41"/>
    </row>
    <row r="82" spans="1:11" x14ac:dyDescent="0.25">
      <c r="A82" s="8">
        <v>18</v>
      </c>
      <c r="B82" s="17">
        <f t="shared" si="11"/>
        <v>0</v>
      </c>
      <c r="C82" s="17">
        <f t="shared" si="11"/>
        <v>0</v>
      </c>
      <c r="D82" s="17">
        <f t="shared" si="11"/>
        <v>0</v>
      </c>
      <c r="E82" s="17">
        <f t="shared" si="11"/>
        <v>0</v>
      </c>
      <c r="F82" s="17">
        <f t="shared" si="11"/>
        <v>0</v>
      </c>
      <c r="G82" s="17">
        <f t="shared" si="11"/>
        <v>0</v>
      </c>
      <c r="H82" s="19">
        <f t="shared" si="10"/>
        <v>0</v>
      </c>
      <c r="I82" s="41"/>
    </row>
    <row r="83" spans="1:11" x14ac:dyDescent="0.25">
      <c r="A83" s="8">
        <v>19</v>
      </c>
      <c r="B83" s="17">
        <f t="shared" si="11"/>
        <v>0</v>
      </c>
      <c r="C83" s="17">
        <f t="shared" si="11"/>
        <v>0</v>
      </c>
      <c r="D83" s="17">
        <f t="shared" si="11"/>
        <v>0</v>
      </c>
      <c r="E83" s="17">
        <f t="shared" si="11"/>
        <v>0</v>
      </c>
      <c r="F83" s="17">
        <f t="shared" si="11"/>
        <v>0</v>
      </c>
      <c r="G83" s="17">
        <f t="shared" si="11"/>
        <v>0</v>
      </c>
      <c r="H83" s="19">
        <f t="shared" si="10"/>
        <v>0</v>
      </c>
      <c r="I83" s="41"/>
    </row>
    <row r="84" spans="1:11" x14ac:dyDescent="0.25">
      <c r="A84" s="8">
        <v>20</v>
      </c>
      <c r="B84" s="17">
        <f t="shared" si="11"/>
        <v>0</v>
      </c>
      <c r="C84" s="17">
        <f t="shared" si="11"/>
        <v>0</v>
      </c>
      <c r="D84" s="17">
        <f t="shared" si="11"/>
        <v>0</v>
      </c>
      <c r="E84" s="17">
        <f t="shared" si="11"/>
        <v>0</v>
      </c>
      <c r="F84" s="17">
        <f t="shared" si="11"/>
        <v>0</v>
      </c>
      <c r="G84" s="17">
        <f t="shared" si="11"/>
        <v>0</v>
      </c>
      <c r="H84" s="19">
        <f t="shared" si="10"/>
        <v>0</v>
      </c>
      <c r="I84" s="41"/>
    </row>
    <row r="85" spans="1:11" x14ac:dyDescent="0.25">
      <c r="A85" s="8">
        <v>21</v>
      </c>
      <c r="B85" s="17">
        <f t="shared" si="11"/>
        <v>0</v>
      </c>
      <c r="C85" s="17">
        <f t="shared" si="11"/>
        <v>0</v>
      </c>
      <c r="D85" s="17">
        <f t="shared" si="11"/>
        <v>0</v>
      </c>
      <c r="E85" s="17">
        <f t="shared" si="11"/>
        <v>0</v>
      </c>
      <c r="F85" s="17">
        <f t="shared" si="11"/>
        <v>0</v>
      </c>
      <c r="G85" s="17">
        <f t="shared" si="11"/>
        <v>0</v>
      </c>
      <c r="H85" s="19">
        <f t="shared" si="10"/>
        <v>0</v>
      </c>
      <c r="I85" s="41"/>
    </row>
    <row r="86" spans="1:11" x14ac:dyDescent="0.25">
      <c r="A86" s="8">
        <v>22</v>
      </c>
      <c r="B86" s="17">
        <f t="shared" si="11"/>
        <v>0</v>
      </c>
      <c r="C86" s="17">
        <f t="shared" si="11"/>
        <v>0</v>
      </c>
      <c r="D86" s="17">
        <f t="shared" si="11"/>
        <v>0</v>
      </c>
      <c r="E86" s="17">
        <f t="shared" si="11"/>
        <v>0</v>
      </c>
      <c r="F86" s="17">
        <f t="shared" si="11"/>
        <v>0</v>
      </c>
      <c r="G86" s="17">
        <f t="shared" si="11"/>
        <v>0</v>
      </c>
      <c r="H86" s="19">
        <f t="shared" si="10"/>
        <v>0</v>
      </c>
      <c r="I86" s="41"/>
    </row>
    <row r="87" spans="1:11" x14ac:dyDescent="0.25">
      <c r="A87" s="8">
        <v>23</v>
      </c>
      <c r="B87" s="17">
        <f t="shared" si="11"/>
        <v>0</v>
      </c>
      <c r="C87" s="17">
        <f t="shared" si="11"/>
        <v>0</v>
      </c>
      <c r="D87" s="17">
        <f t="shared" si="11"/>
        <v>0</v>
      </c>
      <c r="E87" s="17">
        <f t="shared" si="11"/>
        <v>0</v>
      </c>
      <c r="F87" s="17">
        <f t="shared" si="11"/>
        <v>0</v>
      </c>
      <c r="G87" s="17">
        <f t="shared" si="11"/>
        <v>0</v>
      </c>
      <c r="H87" s="19">
        <f t="shared" si="10"/>
        <v>0</v>
      </c>
      <c r="I87" s="41"/>
    </row>
    <row r="88" spans="1:11" x14ac:dyDescent="0.25">
      <c r="A88" s="8">
        <v>24</v>
      </c>
      <c r="B88" s="17">
        <f t="shared" si="11"/>
        <v>0</v>
      </c>
      <c r="C88" s="17">
        <f t="shared" si="11"/>
        <v>0</v>
      </c>
      <c r="D88" s="17">
        <f t="shared" si="11"/>
        <v>0</v>
      </c>
      <c r="E88" s="17">
        <f t="shared" si="11"/>
        <v>0</v>
      </c>
      <c r="F88" s="17">
        <f t="shared" si="11"/>
        <v>0</v>
      </c>
      <c r="G88" s="17">
        <f t="shared" si="11"/>
        <v>0</v>
      </c>
      <c r="H88" s="19">
        <f t="shared" si="10"/>
        <v>0</v>
      </c>
      <c r="I88" s="41"/>
    </row>
    <row r="89" spans="1:11" x14ac:dyDescent="0.25">
      <c r="A89" s="14" t="s">
        <v>9</v>
      </c>
      <c r="B89" s="20">
        <f>SUM(B65:B88)</f>
        <v>25224131.396353751</v>
      </c>
      <c r="C89" s="20">
        <f t="shared" ref="C89:H89" si="12">SUM(C65:C88)</f>
        <v>3865131.1303649996</v>
      </c>
      <c r="D89" s="20">
        <f t="shared" si="12"/>
        <v>37789232.866969995</v>
      </c>
      <c r="E89" s="20">
        <f t="shared" si="12"/>
        <v>7794394.1738805007</v>
      </c>
      <c r="F89" s="20">
        <f t="shared" si="12"/>
        <v>1870938.420555</v>
      </c>
      <c r="G89" s="20">
        <f t="shared" si="12"/>
        <v>809061.47065349994</v>
      </c>
      <c r="H89" s="20">
        <f t="shared" si="12"/>
        <v>77352889.458777741</v>
      </c>
      <c r="I89" s="20"/>
      <c r="J89" s="27" t="s">
        <v>36</v>
      </c>
    </row>
    <row r="90" spans="1:11" x14ac:dyDescent="0.25">
      <c r="F90" s="21"/>
      <c r="H90" s="22">
        <f>+'FY21'!H89</f>
        <v>75704693.008499995</v>
      </c>
      <c r="I90" s="22"/>
      <c r="J90" s="27" t="s">
        <v>20</v>
      </c>
    </row>
    <row r="91" spans="1:11" x14ac:dyDescent="0.25">
      <c r="H91" s="28">
        <f>+H89-H90</f>
        <v>1648196.4502777457</v>
      </c>
      <c r="I91" s="28"/>
      <c r="J91" s="27" t="s">
        <v>14</v>
      </c>
      <c r="K91" s="55">
        <f>+H91/H90</f>
        <v>2.1771390712761875E-2</v>
      </c>
    </row>
    <row r="92" spans="1:11" x14ac:dyDescent="0.25">
      <c r="H92" s="44">
        <f>+H91*0.2545</f>
        <v>419465.9965956863</v>
      </c>
      <c r="I92" s="44"/>
      <c r="J92" s="27" t="s">
        <v>94</v>
      </c>
    </row>
    <row r="93" spans="1:11" x14ac:dyDescent="0.25">
      <c r="H93" s="44">
        <f>+H91+H92</f>
        <v>2067662.446873432</v>
      </c>
      <c r="I93" s="44"/>
      <c r="J93" s="27" t="s">
        <v>22</v>
      </c>
    </row>
    <row r="94" spans="1:11" x14ac:dyDescent="0.25">
      <c r="H94" s="25"/>
      <c r="I94" s="25"/>
    </row>
    <row r="95" spans="1:11" x14ac:dyDescent="0.25">
      <c r="F95" s="21"/>
      <c r="H95" s="26"/>
      <c r="I95" s="26"/>
    </row>
    <row r="96" spans="1:11" x14ac:dyDescent="0.25">
      <c r="E96" s="1"/>
      <c r="H96" s="26"/>
      <c r="I96" s="26"/>
    </row>
    <row r="97" spans="8:9" x14ac:dyDescent="0.25">
      <c r="H97" s="25"/>
      <c r="I97" s="25"/>
    </row>
  </sheetData>
  <pageMargins left="0" right="0" top="0.25" bottom="0.25" header="0.3" footer="0.3"/>
  <pageSetup fitToHeight="2" orientation="landscape" r:id="rId1"/>
  <headerFoot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7"/>
  <sheetViews>
    <sheetView topLeftCell="A27" workbookViewId="0">
      <selection activeCell="B54" sqref="B54"/>
    </sheetView>
  </sheetViews>
  <sheetFormatPr defaultColWidth="8.7109375" defaultRowHeight="15" x14ac:dyDescent="0.25"/>
  <cols>
    <col min="1" max="1" width="10.140625" style="14" customWidth="1"/>
    <col min="2" max="2" width="12.42578125" style="2" bestFit="1" customWidth="1"/>
    <col min="3" max="3" width="11.42578125" style="2" bestFit="1" customWidth="1"/>
    <col min="4" max="4" width="12.42578125" style="2" bestFit="1" customWidth="1"/>
    <col min="5" max="6" width="11.42578125" style="2" bestFit="1" customWidth="1"/>
    <col min="7" max="7" width="11.28515625" style="2" bestFit="1" customWidth="1"/>
    <col min="8" max="8" width="14" style="4" bestFit="1" customWidth="1"/>
    <col min="9" max="9" width="3" style="4" bestFit="1" customWidth="1"/>
    <col min="10" max="10" width="10.85546875" customWidth="1"/>
    <col min="12" max="12" width="8.42578125" bestFit="1" customWidth="1"/>
    <col min="13" max="16" width="8" bestFit="1" customWidth="1"/>
    <col min="17" max="17" width="7" style="32" bestFit="1" customWidth="1"/>
    <col min="18" max="18" width="8" style="32" bestFit="1" customWidth="1"/>
    <col min="19" max="19" width="6.140625" style="32" bestFit="1" customWidth="1"/>
    <col min="20" max="20" width="9" style="32" bestFit="1" customWidth="1"/>
    <col min="21" max="21" width="6.140625" style="32" bestFit="1" customWidth="1"/>
    <col min="22" max="24" width="8.7109375" style="32"/>
  </cols>
  <sheetData>
    <row r="1" spans="1:24" x14ac:dyDescent="0.25">
      <c r="A1" s="3" t="s">
        <v>1</v>
      </c>
    </row>
    <row r="2" spans="1:24" x14ac:dyDescent="0.25">
      <c r="A2" s="3" t="s">
        <v>2</v>
      </c>
    </row>
    <row r="3" spans="1:24" x14ac:dyDescent="0.25">
      <c r="A3" s="3" t="s">
        <v>37</v>
      </c>
    </row>
    <row r="4" spans="1:24" x14ac:dyDescent="0.25">
      <c r="A4" s="3"/>
    </row>
    <row r="6" spans="1:24" s="9" customFormat="1" x14ac:dyDescent="0.25">
      <c r="A6" s="7"/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0</v>
      </c>
      <c r="I6" s="37"/>
      <c r="Q6" s="100"/>
      <c r="R6" s="100"/>
      <c r="S6" s="100"/>
      <c r="T6" s="100"/>
      <c r="U6" s="100"/>
      <c r="V6" s="100"/>
      <c r="W6" s="100"/>
      <c r="X6" s="100"/>
    </row>
    <row r="7" spans="1:24" s="12" customFormat="1" x14ac:dyDescent="0.25">
      <c r="A7" s="8">
        <v>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1">
        <f>SUM(B7:G7)</f>
        <v>0</v>
      </c>
      <c r="I7" s="40"/>
      <c r="Q7" s="77"/>
      <c r="R7" s="77"/>
      <c r="S7" s="77"/>
      <c r="T7" s="77"/>
      <c r="U7" s="77"/>
      <c r="V7" s="77"/>
      <c r="W7" s="77"/>
      <c r="X7" s="77"/>
    </row>
    <row r="8" spans="1:24" x14ac:dyDescent="0.25">
      <c r="A8" s="8">
        <v>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1">
        <f t="shared" ref="H8:H21" si="0">SUM(B8:G8)</f>
        <v>0</v>
      </c>
      <c r="I8" s="40"/>
    </row>
    <row r="9" spans="1:24" x14ac:dyDescent="0.25">
      <c r="A9" s="8">
        <v>3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1">
        <f t="shared" si="0"/>
        <v>0</v>
      </c>
      <c r="I9" s="40"/>
    </row>
    <row r="10" spans="1:24" x14ac:dyDescent="0.25">
      <c r="A10" s="8">
        <v>4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1">
        <f t="shared" si="0"/>
        <v>0</v>
      </c>
      <c r="I10" s="40"/>
    </row>
    <row r="11" spans="1:24" x14ac:dyDescent="0.25">
      <c r="A11" s="8">
        <v>5</v>
      </c>
      <c r="B11" s="13">
        <f>+'FY22'!B10</f>
        <v>35</v>
      </c>
      <c r="C11" s="13">
        <f>+'FY22'!C10</f>
        <v>4</v>
      </c>
      <c r="D11" s="13">
        <f>+'FY22'!D10</f>
        <v>17</v>
      </c>
      <c r="E11" s="13">
        <f>+'FY22'!E10</f>
        <v>2</v>
      </c>
      <c r="F11" s="13">
        <f>+'FY22'!F10</f>
        <v>0</v>
      </c>
      <c r="G11" s="13">
        <f>+'FY22'!G10</f>
        <v>1</v>
      </c>
      <c r="H11" s="11">
        <f t="shared" si="0"/>
        <v>59</v>
      </c>
      <c r="I11" s="40"/>
    </row>
    <row r="12" spans="1:24" x14ac:dyDescent="0.25">
      <c r="A12" s="8">
        <v>6</v>
      </c>
      <c r="B12" s="13">
        <f>+'FY22'!B11</f>
        <v>17</v>
      </c>
      <c r="C12" s="13">
        <f>+'FY22'!C11</f>
        <v>2</v>
      </c>
      <c r="D12" s="13">
        <f>+'FY22'!D11</f>
        <v>13</v>
      </c>
      <c r="E12" s="13">
        <f>+'FY22'!E11</f>
        <v>2</v>
      </c>
      <c r="F12" s="13">
        <f>+'FY22'!F11</f>
        <v>0</v>
      </c>
      <c r="G12" s="13">
        <f>+'FY22'!G11</f>
        <v>1</v>
      </c>
      <c r="H12" s="11">
        <f t="shared" si="0"/>
        <v>35</v>
      </c>
      <c r="I12" s="40"/>
    </row>
    <row r="13" spans="1:24" x14ac:dyDescent="0.25">
      <c r="A13" s="8">
        <v>7</v>
      </c>
      <c r="B13" s="13">
        <f>+'FY22'!B12</f>
        <v>49</v>
      </c>
      <c r="C13" s="13">
        <f>+'FY22'!C12</f>
        <v>10</v>
      </c>
      <c r="D13" s="13">
        <f>+'FY22'!D12</f>
        <v>70.5</v>
      </c>
      <c r="E13" s="13">
        <f>+'FY22'!E12</f>
        <v>3</v>
      </c>
      <c r="F13" s="13">
        <f>+'FY22'!F12</f>
        <v>2</v>
      </c>
      <c r="G13" s="13">
        <f>+'FY22'!G12</f>
        <v>0</v>
      </c>
      <c r="H13" s="11">
        <f t="shared" si="0"/>
        <v>134.5</v>
      </c>
      <c r="I13" s="40"/>
    </row>
    <row r="14" spans="1:24" x14ac:dyDescent="0.25">
      <c r="A14" s="8">
        <v>8</v>
      </c>
      <c r="B14" s="13">
        <f>+'FY22'!B13</f>
        <v>17</v>
      </c>
      <c r="C14" s="13">
        <f>+'FY22'!C13</f>
        <v>1</v>
      </c>
      <c r="D14" s="13">
        <f>+'FY22'!D13</f>
        <v>18</v>
      </c>
      <c r="E14" s="13">
        <f>+'FY22'!E13</f>
        <v>0</v>
      </c>
      <c r="F14" s="13">
        <f>+'FY22'!F13</f>
        <v>0</v>
      </c>
      <c r="G14" s="13">
        <f>+'FY22'!G13</f>
        <v>0</v>
      </c>
      <c r="H14" s="11">
        <f t="shared" si="0"/>
        <v>36</v>
      </c>
      <c r="I14" s="40"/>
    </row>
    <row r="15" spans="1:24" x14ac:dyDescent="0.25">
      <c r="A15" s="8">
        <v>9</v>
      </c>
      <c r="B15" s="13">
        <f>+'FY22'!B14</f>
        <v>8</v>
      </c>
      <c r="C15" s="13">
        <f>+'FY22'!C14</f>
        <v>2</v>
      </c>
      <c r="D15" s="13">
        <f>+'FY22'!D14</f>
        <v>22</v>
      </c>
      <c r="E15" s="13">
        <f>+'FY22'!E14</f>
        <v>4</v>
      </c>
      <c r="F15" s="13">
        <f>+'FY22'!F14</f>
        <v>0</v>
      </c>
      <c r="G15" s="13">
        <f>+'FY22'!G14</f>
        <v>0</v>
      </c>
      <c r="H15" s="11">
        <f t="shared" si="0"/>
        <v>36</v>
      </c>
      <c r="I15" s="40"/>
    </row>
    <row r="16" spans="1:24" x14ac:dyDescent="0.25">
      <c r="A16" s="8">
        <v>10</v>
      </c>
      <c r="B16" s="13">
        <f>+'FY22'!B15</f>
        <v>13</v>
      </c>
      <c r="C16" s="13">
        <f>+'FY22'!C15</f>
        <v>3</v>
      </c>
      <c r="D16" s="13">
        <f>+'FY22'!D15</f>
        <v>13</v>
      </c>
      <c r="E16" s="13">
        <f>+'FY22'!E15</f>
        <v>3</v>
      </c>
      <c r="F16" s="13">
        <f>+'FY22'!F15</f>
        <v>0</v>
      </c>
      <c r="G16" s="13">
        <f>+'FY22'!G15</f>
        <v>0</v>
      </c>
      <c r="H16" s="11">
        <f t="shared" si="0"/>
        <v>32</v>
      </c>
      <c r="I16" s="40"/>
    </row>
    <row r="17" spans="1:24" x14ac:dyDescent="0.25">
      <c r="A17" s="8">
        <v>11</v>
      </c>
      <c r="B17" s="13">
        <f>+'FY22'!B16</f>
        <v>9</v>
      </c>
      <c r="C17" s="13">
        <f>+'FY22'!C16</f>
        <v>1</v>
      </c>
      <c r="D17" s="13">
        <f>+'FY22'!D16</f>
        <v>20</v>
      </c>
      <c r="E17" s="13">
        <f>+'FY22'!E16</f>
        <v>2</v>
      </c>
      <c r="F17" s="13">
        <f>+'FY22'!F16</f>
        <v>0</v>
      </c>
      <c r="G17" s="13">
        <f>+'FY22'!G16</f>
        <v>0</v>
      </c>
      <c r="H17" s="11">
        <f t="shared" si="0"/>
        <v>32</v>
      </c>
      <c r="I17" s="40"/>
    </row>
    <row r="18" spans="1:24" x14ac:dyDescent="0.25">
      <c r="A18" s="8">
        <v>12</v>
      </c>
      <c r="B18" s="13">
        <f>+'FY22'!B17</f>
        <v>14.5</v>
      </c>
      <c r="C18" s="13">
        <f>+'FY22'!C17</f>
        <v>0</v>
      </c>
      <c r="D18" s="13">
        <f>+'FY22'!D17</f>
        <v>27</v>
      </c>
      <c r="E18" s="13">
        <f>+'FY22'!E17</f>
        <v>5.8</v>
      </c>
      <c r="F18" s="13">
        <f>+'FY22'!F17</f>
        <v>0</v>
      </c>
      <c r="G18" s="13">
        <f>+'FY22'!G17</f>
        <v>0</v>
      </c>
      <c r="H18" s="11">
        <f t="shared" si="0"/>
        <v>47.3</v>
      </c>
      <c r="I18" s="40"/>
    </row>
    <row r="19" spans="1:24" x14ac:dyDescent="0.25">
      <c r="A19" s="8">
        <v>13</v>
      </c>
      <c r="B19" s="13">
        <f>+'FY22'!B18</f>
        <v>11</v>
      </c>
      <c r="C19" s="13">
        <f>+'FY22'!C18</f>
        <v>1</v>
      </c>
      <c r="D19" s="13">
        <f>+'FY22'!D18</f>
        <v>19</v>
      </c>
      <c r="E19" s="13">
        <f>+'FY22'!E18</f>
        <v>5</v>
      </c>
      <c r="F19" s="13">
        <f>+'FY22'!F18</f>
        <v>0</v>
      </c>
      <c r="G19" s="13">
        <f>+'FY22'!G18</f>
        <v>0</v>
      </c>
      <c r="H19" s="11">
        <f t="shared" si="0"/>
        <v>36</v>
      </c>
      <c r="I19" s="40"/>
    </row>
    <row r="20" spans="1:24" x14ac:dyDescent="0.25">
      <c r="A20" s="8">
        <v>14</v>
      </c>
      <c r="B20" s="13">
        <f>+'FY22'!B19</f>
        <v>15</v>
      </c>
      <c r="C20" s="13">
        <f>+'FY22'!C19</f>
        <v>3</v>
      </c>
      <c r="D20" s="13">
        <f>+'FY22'!D19</f>
        <v>28</v>
      </c>
      <c r="E20" s="13">
        <f>+'FY22'!E19</f>
        <v>1</v>
      </c>
      <c r="F20" s="13">
        <f>+'FY22'!F19</f>
        <v>2</v>
      </c>
      <c r="G20" s="13">
        <f>+'FY22'!G19</f>
        <v>0</v>
      </c>
      <c r="H20" s="8">
        <f t="shared" si="0"/>
        <v>49</v>
      </c>
      <c r="I20" s="37"/>
    </row>
    <row r="21" spans="1:24" x14ac:dyDescent="0.25">
      <c r="A21" s="8">
        <v>15</v>
      </c>
      <c r="B21" s="13">
        <f>+'FY22'!B20</f>
        <v>13</v>
      </c>
      <c r="C21" s="13">
        <f>+'FY22'!C20</f>
        <v>6</v>
      </c>
      <c r="D21" s="13">
        <f>+'FY22'!D20</f>
        <v>46</v>
      </c>
      <c r="E21" s="13">
        <f>+'FY22'!E20</f>
        <v>5</v>
      </c>
      <c r="F21" s="13">
        <f>+'FY22'!F20</f>
        <v>2</v>
      </c>
      <c r="G21" s="13">
        <f>+'FY22'!G20</f>
        <v>3</v>
      </c>
      <c r="H21" s="29">
        <f t="shared" si="0"/>
        <v>75</v>
      </c>
      <c r="I21" s="37"/>
    </row>
    <row r="22" spans="1:24" s="12" customFormat="1" x14ac:dyDescent="0.25">
      <c r="A22" s="8">
        <v>16</v>
      </c>
      <c r="B22" s="13">
        <f>+'FY22'!B21</f>
        <v>10</v>
      </c>
      <c r="C22" s="13">
        <f>+'FY22'!C21</f>
        <v>2</v>
      </c>
      <c r="D22" s="13">
        <f>+'FY22'!D21</f>
        <v>29</v>
      </c>
      <c r="E22" s="13">
        <f>+'FY22'!E21</f>
        <v>5</v>
      </c>
      <c r="F22" s="13">
        <f>+'FY22'!F21</f>
        <v>0</v>
      </c>
      <c r="G22" s="13">
        <f>+'FY22'!G21</f>
        <v>1</v>
      </c>
      <c r="H22" s="48">
        <f>SUM(B22:G22)</f>
        <v>47</v>
      </c>
      <c r="I22" s="40"/>
      <c r="Q22" s="77"/>
      <c r="R22" s="77"/>
      <c r="S22" s="77"/>
      <c r="T22" s="77"/>
      <c r="U22" s="77"/>
      <c r="V22" s="77"/>
      <c r="W22" s="77"/>
      <c r="X22" s="77"/>
    </row>
    <row r="23" spans="1:24" x14ac:dyDescent="0.25">
      <c r="A23" s="8">
        <v>17</v>
      </c>
      <c r="B23" s="13">
        <f>+'FY22'!B22</f>
        <v>23</v>
      </c>
      <c r="C23" s="13">
        <f>+'FY22'!C22</f>
        <v>2</v>
      </c>
      <c r="D23" s="13">
        <f>+'FY22'!D22</f>
        <v>26</v>
      </c>
      <c r="E23" s="13">
        <f>+'FY22'!E22</f>
        <v>4</v>
      </c>
      <c r="F23" s="13">
        <f>+'FY22'!F22</f>
        <v>0</v>
      </c>
      <c r="G23" s="13">
        <f>+'FY22'!G22</f>
        <v>0</v>
      </c>
      <c r="H23" s="48">
        <f t="shared" ref="H23:H30" si="1">SUM(B23:G23)</f>
        <v>55</v>
      </c>
      <c r="I23" s="40"/>
    </row>
    <row r="24" spans="1:24" x14ac:dyDescent="0.25">
      <c r="A24" s="8">
        <v>18</v>
      </c>
      <c r="B24" s="13">
        <f>+'FY22'!B23</f>
        <v>183</v>
      </c>
      <c r="C24" s="13">
        <f>+'FY22'!C23</f>
        <v>24</v>
      </c>
      <c r="D24" s="13">
        <f>+'FY22'!D23</f>
        <v>221.6</v>
      </c>
      <c r="E24" s="13">
        <f>+'FY22'!E23</f>
        <v>64.400000000000006</v>
      </c>
      <c r="F24" s="13">
        <f>+'FY22'!F23</f>
        <v>18.600000000000001</v>
      </c>
      <c r="G24" s="13">
        <f>+'FY22'!G23</f>
        <v>5</v>
      </c>
      <c r="H24" s="48">
        <f t="shared" si="1"/>
        <v>516.6</v>
      </c>
      <c r="I24" s="40"/>
    </row>
    <row r="25" spans="1:24" x14ac:dyDescent="0.25">
      <c r="A25" s="8">
        <v>19</v>
      </c>
      <c r="B25" s="13"/>
      <c r="C25" s="13"/>
      <c r="D25" s="13"/>
      <c r="E25" s="13"/>
      <c r="F25" s="13"/>
      <c r="G25" s="13"/>
      <c r="H25" s="48">
        <f t="shared" si="1"/>
        <v>0</v>
      </c>
      <c r="I25" s="40"/>
    </row>
    <row r="26" spans="1:24" x14ac:dyDescent="0.25">
      <c r="A26" s="8">
        <v>20</v>
      </c>
      <c r="B26" s="13"/>
      <c r="C26" s="13"/>
      <c r="D26" s="13"/>
      <c r="E26" s="13"/>
      <c r="F26" s="13"/>
      <c r="G26" s="13"/>
      <c r="H26" s="48">
        <f t="shared" si="1"/>
        <v>0</v>
      </c>
      <c r="I26" s="40"/>
    </row>
    <row r="27" spans="1:24" x14ac:dyDescent="0.25">
      <c r="A27" s="8">
        <v>21</v>
      </c>
      <c r="B27" s="13"/>
      <c r="C27" s="13"/>
      <c r="D27" s="13"/>
      <c r="E27" s="13"/>
      <c r="F27" s="13"/>
      <c r="G27" s="13"/>
      <c r="H27" s="48">
        <f t="shared" si="1"/>
        <v>0</v>
      </c>
      <c r="I27" s="40"/>
    </row>
    <row r="28" spans="1:24" x14ac:dyDescent="0.25">
      <c r="A28" s="8">
        <v>22</v>
      </c>
      <c r="B28" s="13"/>
      <c r="C28" s="13"/>
      <c r="D28" s="13"/>
      <c r="E28" s="13"/>
      <c r="F28" s="13"/>
      <c r="G28" s="13"/>
      <c r="H28" s="48">
        <f t="shared" si="1"/>
        <v>0</v>
      </c>
      <c r="I28" s="40"/>
    </row>
    <row r="29" spans="1:24" x14ac:dyDescent="0.25">
      <c r="A29" s="8">
        <v>23</v>
      </c>
      <c r="B29" s="13"/>
      <c r="C29" s="13"/>
      <c r="D29" s="13"/>
      <c r="E29" s="13"/>
      <c r="F29" s="13"/>
      <c r="G29" s="13"/>
      <c r="H29" s="48">
        <f t="shared" si="1"/>
        <v>0</v>
      </c>
      <c r="I29" s="40"/>
    </row>
    <row r="30" spans="1:24" x14ac:dyDescent="0.25">
      <c r="A30" s="8">
        <v>24</v>
      </c>
      <c r="B30" s="13"/>
      <c r="C30" s="13"/>
      <c r="D30" s="13"/>
      <c r="E30" s="13"/>
      <c r="F30" s="13"/>
      <c r="G30" s="13"/>
      <c r="H30" s="49">
        <f t="shared" si="1"/>
        <v>0</v>
      </c>
      <c r="I30" s="40"/>
    </row>
    <row r="31" spans="1:24" s="12" customFormat="1" ht="12.75" x14ac:dyDescent="0.2">
      <c r="A31" s="14" t="s">
        <v>9</v>
      </c>
      <c r="B31" s="14">
        <f>SUM(B7:B30)</f>
        <v>417.5</v>
      </c>
      <c r="C31" s="14">
        <f t="shared" ref="C31:H31" si="2">SUM(C7:C30)</f>
        <v>61</v>
      </c>
      <c r="D31" s="14">
        <f t="shared" si="2"/>
        <v>570.1</v>
      </c>
      <c r="E31" s="14">
        <f t="shared" si="2"/>
        <v>106.2</v>
      </c>
      <c r="F31" s="14">
        <f t="shared" si="2"/>
        <v>24.6</v>
      </c>
      <c r="G31" s="14">
        <f t="shared" si="2"/>
        <v>11</v>
      </c>
      <c r="H31" s="14">
        <f t="shared" si="2"/>
        <v>1190.4000000000001</v>
      </c>
      <c r="I31" s="14"/>
      <c r="Q31" s="77"/>
      <c r="R31" s="77"/>
      <c r="S31" s="77"/>
      <c r="T31" s="77"/>
      <c r="U31" s="77"/>
      <c r="V31" s="77"/>
      <c r="W31" s="77"/>
      <c r="X31" s="77"/>
    </row>
    <row r="33" spans="1:28" x14ac:dyDescent="0.25">
      <c r="A33" s="6" t="s">
        <v>38</v>
      </c>
      <c r="I33"/>
    </row>
    <row r="34" spans="1:28" x14ac:dyDescent="0.25">
      <c r="I34"/>
      <c r="X34" s="32" t="s">
        <v>92</v>
      </c>
    </row>
    <row r="35" spans="1:28" s="32" customFormat="1" x14ac:dyDescent="0.25">
      <c r="A35" s="35"/>
      <c r="B35" s="36" t="s">
        <v>3</v>
      </c>
      <c r="C35" s="36" t="s">
        <v>4</v>
      </c>
      <c r="D35" s="36" t="s">
        <v>5</v>
      </c>
      <c r="E35" s="36" t="s">
        <v>6</v>
      </c>
      <c r="F35" s="36" t="s">
        <v>7</v>
      </c>
      <c r="G35" s="36" t="s">
        <v>8</v>
      </c>
      <c r="H35" s="31"/>
      <c r="I35"/>
      <c r="J35"/>
      <c r="K35"/>
      <c r="L35"/>
      <c r="M35"/>
      <c r="N35"/>
      <c r="O35"/>
      <c r="P35"/>
      <c r="X35" s="36" t="s">
        <v>4</v>
      </c>
      <c r="Y35" s="36" t="s">
        <v>5</v>
      </c>
      <c r="Z35" s="36" t="s">
        <v>6</v>
      </c>
      <c r="AA35" s="36" t="s">
        <v>7</v>
      </c>
      <c r="AB35" s="36" t="s">
        <v>8</v>
      </c>
    </row>
    <row r="36" spans="1:28" s="32" customFormat="1" x14ac:dyDescent="0.25">
      <c r="A36" s="29">
        <v>1</v>
      </c>
      <c r="B36" s="30">
        <f>+'FY22'!B36+1000</f>
        <v>40000</v>
      </c>
      <c r="C36" s="30">
        <f>+'FY22'!C36+1000</f>
        <v>42980</v>
      </c>
      <c r="D36" s="30">
        <f>+'FY22'!D36+1000</f>
        <v>44470</v>
      </c>
      <c r="E36" s="30">
        <f>+'FY22'!E36+1000</f>
        <v>47450</v>
      </c>
      <c r="F36" s="30">
        <f>+'FY22'!F36+1000</f>
        <v>48195</v>
      </c>
      <c r="G36" s="30">
        <f>+'FY22'!G36+1000</f>
        <v>49313</v>
      </c>
      <c r="H36" s="31"/>
      <c r="I36"/>
      <c r="J36"/>
      <c r="K36"/>
      <c r="L36"/>
      <c r="M36"/>
      <c r="N36"/>
      <c r="O36"/>
      <c r="P36"/>
      <c r="X36" s="38">
        <f>+C36-B36</f>
        <v>2980</v>
      </c>
      <c r="Y36" s="38">
        <f t="shared" ref="Y36:Y55" si="3">+D36-C36</f>
        <v>1490</v>
      </c>
      <c r="Z36" s="38">
        <f t="shared" ref="Z36:Z55" si="4">+E36-D36</f>
        <v>2980</v>
      </c>
      <c r="AA36" s="38">
        <f t="shared" ref="AA36:AA55" si="5">+F36-E36</f>
        <v>745</v>
      </c>
      <c r="AB36" s="38">
        <f t="shared" ref="AB36:AB55" si="6">+G36-F36</f>
        <v>1118</v>
      </c>
    </row>
    <row r="37" spans="1:28" s="32" customFormat="1" x14ac:dyDescent="0.25">
      <c r="A37" s="29">
        <v>2</v>
      </c>
      <c r="B37" s="30">
        <f>+'FY22'!B36*1.03</f>
        <v>40170</v>
      </c>
      <c r="C37" s="30">
        <f>+'FY22'!C36*1.03</f>
        <v>43239.4</v>
      </c>
      <c r="D37" s="30">
        <f>+'FY22'!D36*1.03</f>
        <v>44774.1</v>
      </c>
      <c r="E37" s="30">
        <f>+'FY22'!E36*1.03</f>
        <v>47843.5</v>
      </c>
      <c r="F37" s="30">
        <f>+'FY22'!F36*1.03</f>
        <v>48610.85</v>
      </c>
      <c r="G37" s="30">
        <f>+'FY22'!G36*1.03</f>
        <v>49762.39</v>
      </c>
      <c r="H37" s="31"/>
      <c r="I37"/>
      <c r="J37" s="42">
        <f>+B37-B36</f>
        <v>170</v>
      </c>
      <c r="K37" s="42">
        <f t="shared" ref="K37:K55" si="7">+C37-C36</f>
        <v>259.40000000000146</v>
      </c>
      <c r="L37" s="42">
        <f t="shared" ref="L37:L55" si="8">+D37-D36</f>
        <v>304.09999999999854</v>
      </c>
      <c r="M37" s="42">
        <f t="shared" ref="M37:M55" si="9">+E37-E36</f>
        <v>393.5</v>
      </c>
      <c r="N37" s="42">
        <f t="shared" ref="N37:N55" si="10">+F37-F36</f>
        <v>415.84999999999854</v>
      </c>
      <c r="O37" s="42">
        <f t="shared" ref="O37:O55" si="11">+G37-G36</f>
        <v>449.38999999999942</v>
      </c>
      <c r="P37"/>
      <c r="Q37" s="39">
        <f>+J37/B36</f>
        <v>4.2500000000000003E-3</v>
      </c>
      <c r="R37" s="39">
        <f t="shared" ref="R37:R55" si="12">+K37/C36</f>
        <v>6.035365286179652E-3</v>
      </c>
      <c r="S37" s="39">
        <f t="shared" ref="S37:S55" si="13">+L37/D36</f>
        <v>6.838317967168845E-3</v>
      </c>
      <c r="T37" s="39">
        <f t="shared" ref="T37:T55" si="14">+M37/E36</f>
        <v>8.2929399367755539E-3</v>
      </c>
      <c r="U37" s="39">
        <f t="shared" ref="U37:U55" si="15">+N37/F36</f>
        <v>8.6284884324099708E-3</v>
      </c>
      <c r="V37" s="39">
        <f t="shared" ref="V37:V55" si="16">+O37/G36</f>
        <v>9.1130127958144787E-3</v>
      </c>
      <c r="X37" s="38">
        <f t="shared" ref="X37:X55" si="17">+C37-B37</f>
        <v>3069.4000000000015</v>
      </c>
      <c r="Y37" s="38">
        <f t="shared" si="3"/>
        <v>1534.6999999999971</v>
      </c>
      <c r="Z37" s="38">
        <f t="shared" si="4"/>
        <v>3069.4000000000015</v>
      </c>
      <c r="AA37" s="38">
        <f t="shared" si="5"/>
        <v>767.34999999999854</v>
      </c>
      <c r="AB37" s="38">
        <f t="shared" si="6"/>
        <v>1151.5400000000009</v>
      </c>
    </row>
    <row r="38" spans="1:28" s="32" customFormat="1" x14ac:dyDescent="0.25">
      <c r="A38" s="29">
        <v>3</v>
      </c>
      <c r="B38" s="30">
        <f>+'FY22'!B37*1.03</f>
        <v>40314.200000000004</v>
      </c>
      <c r="C38" s="30">
        <f>+'FY22'!C37*1.03</f>
        <v>43475.682000000001</v>
      </c>
      <c r="D38" s="30">
        <f>+'FY22'!D37*1.03</f>
        <v>45056.423000000003</v>
      </c>
      <c r="E38" s="30">
        <f>+'FY22'!E37*1.03</f>
        <v>48217.904999999999</v>
      </c>
      <c r="F38" s="30">
        <f>+'FY22'!F37*1.03</f>
        <v>49008.275500000003</v>
      </c>
      <c r="G38" s="30">
        <f>+'FY22'!G37*1.03</f>
        <v>50194.361700000001</v>
      </c>
      <c r="H38" s="31"/>
      <c r="I38"/>
      <c r="J38" s="42">
        <f t="shared" ref="J38:J55" si="18">+B38-B37</f>
        <v>144.20000000000437</v>
      </c>
      <c r="K38" s="42">
        <f t="shared" si="7"/>
        <v>236.28199999999924</v>
      </c>
      <c r="L38" s="42">
        <f t="shared" si="8"/>
        <v>282.32300000000396</v>
      </c>
      <c r="M38" s="42">
        <f t="shared" si="9"/>
        <v>374.40499999999884</v>
      </c>
      <c r="N38" s="42">
        <f t="shared" si="10"/>
        <v>397.42550000000483</v>
      </c>
      <c r="O38" s="42">
        <f t="shared" si="11"/>
        <v>431.97170000000187</v>
      </c>
      <c r="P38"/>
      <c r="Q38" s="39">
        <f t="shared" ref="Q38:Q55" si="19">+J38/B37</f>
        <v>3.5897435897436986E-3</v>
      </c>
      <c r="R38" s="39">
        <f t="shared" si="12"/>
        <v>5.4645069080514353E-3</v>
      </c>
      <c r="S38" s="39">
        <f t="shared" si="13"/>
        <v>6.3054980446285679E-3</v>
      </c>
      <c r="T38" s="39">
        <f t="shared" si="14"/>
        <v>7.8256189451022355E-3</v>
      </c>
      <c r="U38" s="39">
        <f t="shared" si="15"/>
        <v>8.1756542006569486E-3</v>
      </c>
      <c r="V38" s="39">
        <f t="shared" si="16"/>
        <v>8.6806863577091435E-3</v>
      </c>
      <c r="X38" s="38">
        <f t="shared" si="17"/>
        <v>3161.4819999999963</v>
      </c>
      <c r="Y38" s="38">
        <f t="shared" si="3"/>
        <v>1580.7410000000018</v>
      </c>
      <c r="Z38" s="38">
        <f t="shared" si="4"/>
        <v>3161.4819999999963</v>
      </c>
      <c r="AA38" s="38">
        <f t="shared" si="5"/>
        <v>790.37050000000454</v>
      </c>
      <c r="AB38" s="38">
        <f t="shared" si="6"/>
        <v>1186.0861999999979</v>
      </c>
    </row>
    <row r="39" spans="1:28" s="32" customFormat="1" x14ac:dyDescent="0.25">
      <c r="A39" s="29">
        <v>4</v>
      </c>
      <c r="B39" s="30">
        <f>+'FY22'!B38*1.03</f>
        <v>40704.080750000001</v>
      </c>
      <c r="C39" s="30">
        <f>+'FY22'!C38*1.03</f>
        <v>43960.407210000005</v>
      </c>
      <c r="D39" s="30">
        <f>+'FY22'!D38*1.03</f>
        <v>45588.570440000003</v>
      </c>
      <c r="E39" s="30">
        <f>+'FY22'!E38*1.03</f>
        <v>48844.896900000007</v>
      </c>
      <c r="F39" s="30">
        <f>+'FY22'!F38*1.03</f>
        <v>49658.978515000003</v>
      </c>
      <c r="G39" s="30">
        <f>+'FY22'!G38*1.03</f>
        <v>50880.647300999997</v>
      </c>
      <c r="H39" s="31"/>
      <c r="I39"/>
      <c r="J39" s="42">
        <f t="shared" si="18"/>
        <v>389.88074999999662</v>
      </c>
      <c r="K39" s="42">
        <f t="shared" si="7"/>
        <v>484.72521000000415</v>
      </c>
      <c r="L39" s="42">
        <f t="shared" si="8"/>
        <v>532.14744000000064</v>
      </c>
      <c r="M39" s="42">
        <f t="shared" si="9"/>
        <v>626.99190000000817</v>
      </c>
      <c r="N39" s="42">
        <f t="shared" si="10"/>
        <v>650.70301499999914</v>
      </c>
      <c r="O39" s="42">
        <f t="shared" si="11"/>
        <v>686.28560099999595</v>
      </c>
      <c r="P39"/>
      <c r="Q39" s="39">
        <f t="shared" si="19"/>
        <v>9.6710526315788633E-3</v>
      </c>
      <c r="R39" s="39">
        <f t="shared" si="12"/>
        <v>1.1149341142020593E-2</v>
      </c>
      <c r="S39" s="39">
        <f t="shared" si="13"/>
        <v>1.1810689898752074E-2</v>
      </c>
      <c r="T39" s="39">
        <f t="shared" si="14"/>
        <v>1.3003300330033173E-2</v>
      </c>
      <c r="U39" s="39">
        <f t="shared" si="15"/>
        <v>1.327741097521375E-2</v>
      </c>
      <c r="V39" s="39">
        <f t="shared" si="16"/>
        <v>1.3672563566038852E-2</v>
      </c>
      <c r="X39" s="38">
        <f t="shared" si="17"/>
        <v>3256.3264600000039</v>
      </c>
      <c r="Y39" s="38">
        <f t="shared" si="3"/>
        <v>1628.1632299999983</v>
      </c>
      <c r="Z39" s="38">
        <f t="shared" si="4"/>
        <v>3256.3264600000039</v>
      </c>
      <c r="AA39" s="38">
        <f t="shared" si="5"/>
        <v>814.08161499999551</v>
      </c>
      <c r="AB39" s="38">
        <f t="shared" si="6"/>
        <v>1221.6687859999947</v>
      </c>
    </row>
    <row r="40" spans="1:28" s="32" customFormat="1" x14ac:dyDescent="0.25">
      <c r="A40" s="29">
        <v>5</v>
      </c>
      <c r="B40" s="30">
        <f>+'FY22'!B39*1.03</f>
        <v>41925.203172500005</v>
      </c>
      <c r="C40" s="30">
        <f>+'FY22'!C39*1.03</f>
        <v>45279.219426300006</v>
      </c>
      <c r="D40" s="30">
        <f>+'FY22'!D39*1.03</f>
        <v>46956.227553200013</v>
      </c>
      <c r="E40" s="30">
        <f>+'FY22'!E39*1.03</f>
        <v>50310.243807000006</v>
      </c>
      <c r="F40" s="30">
        <f>+'FY22'!F39*1.03</f>
        <v>51148.747870450003</v>
      </c>
      <c r="G40" s="30">
        <f>+'FY22'!G39*1.03</f>
        <v>52407.066720030001</v>
      </c>
      <c r="H40" s="31"/>
      <c r="I40"/>
      <c r="J40" s="42">
        <f t="shared" si="18"/>
        <v>1221.1224225000042</v>
      </c>
      <c r="K40" s="42">
        <f t="shared" si="7"/>
        <v>1318.8122163000007</v>
      </c>
      <c r="L40" s="42">
        <f t="shared" si="8"/>
        <v>1367.6571132000099</v>
      </c>
      <c r="M40" s="42">
        <f t="shared" si="9"/>
        <v>1465.3469069999992</v>
      </c>
      <c r="N40" s="42">
        <f t="shared" si="10"/>
        <v>1489.7693554500001</v>
      </c>
      <c r="O40" s="42">
        <f t="shared" si="11"/>
        <v>1526.4194190300041</v>
      </c>
      <c r="P40"/>
      <c r="Q40" s="39">
        <f t="shared" si="19"/>
        <v>3.0000000000000103E-2</v>
      </c>
      <c r="R40" s="39">
        <f t="shared" si="12"/>
        <v>3.0000000000000013E-2</v>
      </c>
      <c r="S40" s="39">
        <f t="shared" si="13"/>
        <v>3.0000000000000214E-2</v>
      </c>
      <c r="T40" s="39">
        <f t="shared" si="14"/>
        <v>2.9999999999999978E-2</v>
      </c>
      <c r="U40" s="39">
        <f t="shared" si="15"/>
        <v>3.0000000000000002E-2</v>
      </c>
      <c r="V40" s="39">
        <f t="shared" si="16"/>
        <v>3.0000000000000082E-2</v>
      </c>
      <c r="X40" s="38">
        <f t="shared" si="17"/>
        <v>3354.0162538000004</v>
      </c>
      <c r="Y40" s="38">
        <f t="shared" si="3"/>
        <v>1677.0081269000075</v>
      </c>
      <c r="Z40" s="38">
        <f t="shared" si="4"/>
        <v>3354.0162537999931</v>
      </c>
      <c r="AA40" s="38">
        <f t="shared" si="5"/>
        <v>838.50406344999647</v>
      </c>
      <c r="AB40" s="38">
        <f t="shared" si="6"/>
        <v>1258.3188495799986</v>
      </c>
    </row>
    <row r="41" spans="1:28" s="32" customFormat="1" x14ac:dyDescent="0.25">
      <c r="A41" s="29">
        <v>6</v>
      </c>
      <c r="B41" s="30">
        <f>+'FY22'!B40*1.03</f>
        <v>44440.715362850002</v>
      </c>
      <c r="C41" s="30">
        <f>+'FY22'!C40*1.03</f>
        <v>47794.73161665001</v>
      </c>
      <c r="D41" s="30">
        <f>+'FY22'!D40*1.03</f>
        <v>49471.739743550002</v>
      </c>
      <c r="E41" s="30">
        <f>+'FY22'!E40*1.03</f>
        <v>52825.755997350003</v>
      </c>
      <c r="F41" s="30">
        <f>+'FY22'!F40*1.03</f>
        <v>53664.260060800007</v>
      </c>
      <c r="G41" s="30">
        <f>+'FY22'!G40*1.03</f>
        <v>54922.578910380005</v>
      </c>
      <c r="H41" s="31"/>
      <c r="I41"/>
      <c r="J41" s="42">
        <f t="shared" si="18"/>
        <v>2515.5121903499967</v>
      </c>
      <c r="K41" s="42">
        <f t="shared" si="7"/>
        <v>2515.5121903500039</v>
      </c>
      <c r="L41" s="42">
        <f t="shared" si="8"/>
        <v>2515.5121903499894</v>
      </c>
      <c r="M41" s="42">
        <f t="shared" si="9"/>
        <v>2515.5121903499967</v>
      </c>
      <c r="N41" s="42">
        <f t="shared" si="10"/>
        <v>2515.5121903500039</v>
      </c>
      <c r="O41" s="42">
        <f t="shared" si="11"/>
        <v>2515.5121903500039</v>
      </c>
      <c r="P41"/>
      <c r="Q41" s="39">
        <f t="shared" si="19"/>
        <v>5.9999999999999915E-2</v>
      </c>
      <c r="R41" s="39">
        <f t="shared" si="12"/>
        <v>5.5555555555555636E-2</v>
      </c>
      <c r="S41" s="39">
        <f t="shared" si="13"/>
        <v>5.3571428571428333E-2</v>
      </c>
      <c r="T41" s="39">
        <f t="shared" si="14"/>
        <v>4.9999999999999926E-2</v>
      </c>
      <c r="U41" s="39">
        <f t="shared" si="15"/>
        <v>4.9180327868852534E-2</v>
      </c>
      <c r="V41" s="39">
        <f t="shared" si="16"/>
        <v>4.7999484569293288E-2</v>
      </c>
      <c r="X41" s="38">
        <f t="shared" si="17"/>
        <v>3354.0162538000077</v>
      </c>
      <c r="Y41" s="38">
        <f t="shared" si="3"/>
        <v>1677.0081268999929</v>
      </c>
      <c r="Z41" s="38">
        <f t="shared" si="4"/>
        <v>3354.0162538000004</v>
      </c>
      <c r="AA41" s="38">
        <f t="shared" si="5"/>
        <v>838.50406345000374</v>
      </c>
      <c r="AB41" s="38">
        <f t="shared" si="6"/>
        <v>1258.3188495799986</v>
      </c>
    </row>
    <row r="42" spans="1:28" s="32" customFormat="1" x14ac:dyDescent="0.25">
      <c r="A42" s="29">
        <v>7</v>
      </c>
      <c r="B42" s="30">
        <f>+'FY22'!B41*1.03</f>
        <v>46956.227553200013</v>
      </c>
      <c r="C42" s="30">
        <f>+'FY22'!C41*1.03</f>
        <v>50310.243807000006</v>
      </c>
      <c r="D42" s="30">
        <f>+'FY22'!D41*1.03</f>
        <v>51987.251933900006</v>
      </c>
      <c r="E42" s="30">
        <f>+'FY22'!E41*1.03</f>
        <v>55341.268187700007</v>
      </c>
      <c r="F42" s="30">
        <f>+'FY22'!F41*1.03</f>
        <v>56179.772251150003</v>
      </c>
      <c r="G42" s="30">
        <f>+'FY22'!G41*1.03</f>
        <v>57438.091100730002</v>
      </c>
      <c r="H42" s="31"/>
      <c r="I42"/>
      <c r="J42" s="42">
        <f t="shared" si="18"/>
        <v>2515.5121903500112</v>
      </c>
      <c r="K42" s="42">
        <f t="shared" si="7"/>
        <v>2515.5121903499967</v>
      </c>
      <c r="L42" s="42">
        <f t="shared" si="8"/>
        <v>2515.5121903500039</v>
      </c>
      <c r="M42" s="42">
        <f t="shared" si="9"/>
        <v>2515.5121903500039</v>
      </c>
      <c r="N42" s="42">
        <f t="shared" si="10"/>
        <v>2515.5121903499967</v>
      </c>
      <c r="O42" s="42">
        <f t="shared" si="11"/>
        <v>2515.5121903499967</v>
      </c>
      <c r="P42"/>
      <c r="Q42" s="39">
        <f t="shared" si="19"/>
        <v>5.6603773584905911E-2</v>
      </c>
      <c r="R42" s="39">
        <f t="shared" si="12"/>
        <v>5.2631578947368342E-2</v>
      </c>
      <c r="S42" s="39">
        <f t="shared" si="13"/>
        <v>5.0847457627118724E-2</v>
      </c>
      <c r="T42" s="39">
        <f t="shared" si="14"/>
        <v>4.7619047619047693E-2</v>
      </c>
      <c r="U42" s="39">
        <f t="shared" si="15"/>
        <v>4.6874999999999931E-2</v>
      </c>
      <c r="V42" s="39">
        <f t="shared" si="16"/>
        <v>4.5801057420386017E-2</v>
      </c>
      <c r="X42" s="38">
        <f t="shared" si="17"/>
        <v>3354.0162537999931</v>
      </c>
      <c r="Y42" s="38">
        <f t="shared" si="3"/>
        <v>1677.0081269000002</v>
      </c>
      <c r="Z42" s="38">
        <f t="shared" si="4"/>
        <v>3354.0162538000004</v>
      </c>
      <c r="AA42" s="38">
        <f t="shared" si="5"/>
        <v>838.50406344999647</v>
      </c>
      <c r="AB42" s="38">
        <f t="shared" si="6"/>
        <v>1258.3188495799986</v>
      </c>
    </row>
    <row r="43" spans="1:28" s="32" customFormat="1" x14ac:dyDescent="0.25">
      <c r="A43" s="29">
        <v>8</v>
      </c>
      <c r="B43" s="30">
        <f>+'FY22'!B42*1.03</f>
        <v>49471.739743550002</v>
      </c>
      <c r="C43" s="30">
        <f>+'FY22'!C42*1.03</f>
        <v>52825.755997350003</v>
      </c>
      <c r="D43" s="30">
        <f>+'FY22'!D42*1.03</f>
        <v>54502.76412425001</v>
      </c>
      <c r="E43" s="30">
        <f>+'FY22'!E42*1.03</f>
        <v>57856.780378049996</v>
      </c>
      <c r="F43" s="30">
        <f>+'FY22'!F42*1.03</f>
        <v>58695.284441500007</v>
      </c>
      <c r="G43" s="30">
        <f>+'FY22'!G42*1.03</f>
        <v>59953.603291080013</v>
      </c>
      <c r="H43" s="31"/>
      <c r="I43"/>
      <c r="J43" s="42">
        <f t="shared" si="18"/>
        <v>2515.5121903499894</v>
      </c>
      <c r="K43" s="42">
        <f t="shared" si="7"/>
        <v>2515.5121903499967</v>
      </c>
      <c r="L43" s="42">
        <f t="shared" si="8"/>
        <v>2515.5121903500039</v>
      </c>
      <c r="M43" s="42">
        <f t="shared" si="9"/>
        <v>2515.5121903499894</v>
      </c>
      <c r="N43" s="42">
        <f t="shared" si="10"/>
        <v>2515.5121903500039</v>
      </c>
      <c r="O43" s="42">
        <f t="shared" si="11"/>
        <v>2515.5121903500112</v>
      </c>
      <c r="P43"/>
      <c r="Q43" s="39">
        <f t="shared" si="19"/>
        <v>5.3571428571428333E-2</v>
      </c>
      <c r="R43" s="39">
        <f t="shared" si="12"/>
        <v>4.9999999999999926E-2</v>
      </c>
      <c r="S43" s="39">
        <f t="shared" si="13"/>
        <v>4.8387096774193616E-2</v>
      </c>
      <c r="T43" s="39">
        <f t="shared" si="14"/>
        <v>4.5454545454545255E-2</v>
      </c>
      <c r="U43" s="39">
        <f t="shared" si="15"/>
        <v>4.4776119402985141E-2</v>
      </c>
      <c r="V43" s="39">
        <f t="shared" si="16"/>
        <v>4.3795191346775807E-2</v>
      </c>
      <c r="X43" s="38">
        <f t="shared" si="17"/>
        <v>3354.0162538000004</v>
      </c>
      <c r="Y43" s="38">
        <f t="shared" si="3"/>
        <v>1677.0081269000075</v>
      </c>
      <c r="Z43" s="38">
        <f t="shared" si="4"/>
        <v>3354.0162537999859</v>
      </c>
      <c r="AA43" s="38">
        <f t="shared" si="5"/>
        <v>838.50406345001102</v>
      </c>
      <c r="AB43" s="38">
        <f t="shared" si="6"/>
        <v>1258.3188495800059</v>
      </c>
    </row>
    <row r="44" spans="1:28" s="32" customFormat="1" x14ac:dyDescent="0.25">
      <c r="A44" s="29">
        <v>9</v>
      </c>
      <c r="B44" s="30">
        <f>+'FY22'!B43*1.03</f>
        <v>51987.251933900006</v>
      </c>
      <c r="C44" s="30">
        <f>+'FY22'!C43*1.03</f>
        <v>55341.268187700007</v>
      </c>
      <c r="D44" s="30">
        <f>+'FY22'!D43*1.03</f>
        <v>57018.276314600007</v>
      </c>
      <c r="E44" s="30">
        <f>+'FY22'!E43*1.03</f>
        <v>60372.292568400015</v>
      </c>
      <c r="F44" s="30">
        <f>+'FY22'!F43*1.03</f>
        <v>61210.796631850011</v>
      </c>
      <c r="G44" s="30">
        <f>+'FY22'!G43*1.03</f>
        <v>62469.115481430003</v>
      </c>
      <c r="H44" s="31"/>
      <c r="I44"/>
      <c r="J44" s="42">
        <f t="shared" si="18"/>
        <v>2515.5121903500039</v>
      </c>
      <c r="K44" s="42">
        <f t="shared" si="7"/>
        <v>2515.5121903500039</v>
      </c>
      <c r="L44" s="42">
        <f t="shared" si="8"/>
        <v>2515.5121903499967</v>
      </c>
      <c r="M44" s="42">
        <f t="shared" si="9"/>
        <v>2515.5121903500185</v>
      </c>
      <c r="N44" s="42">
        <f t="shared" si="10"/>
        <v>2515.5121903500039</v>
      </c>
      <c r="O44" s="42">
        <f t="shared" si="11"/>
        <v>2515.5121903499894</v>
      </c>
      <c r="P44"/>
      <c r="Q44" s="39">
        <f t="shared" si="19"/>
        <v>5.0847457627118724E-2</v>
      </c>
      <c r="R44" s="39">
        <f t="shared" si="12"/>
        <v>4.7619047619047693E-2</v>
      </c>
      <c r="S44" s="39">
        <f t="shared" si="13"/>
        <v>4.6153846153846087E-2</v>
      </c>
      <c r="T44" s="39">
        <f t="shared" si="14"/>
        <v>4.3478260869565542E-2</v>
      </c>
      <c r="U44" s="39">
        <f t="shared" si="15"/>
        <v>4.285714285714292E-2</v>
      </c>
      <c r="V44" s="39">
        <f t="shared" si="16"/>
        <v>4.195764811894552E-2</v>
      </c>
      <c r="X44" s="38">
        <f t="shared" si="17"/>
        <v>3354.0162538000004</v>
      </c>
      <c r="Y44" s="38">
        <f t="shared" si="3"/>
        <v>1677.0081269000002</v>
      </c>
      <c r="Z44" s="38">
        <f t="shared" si="4"/>
        <v>3354.0162538000077</v>
      </c>
      <c r="AA44" s="38">
        <f t="shared" si="5"/>
        <v>838.50406344999647</v>
      </c>
      <c r="AB44" s="38">
        <f t="shared" si="6"/>
        <v>1258.3188495799914</v>
      </c>
    </row>
    <row r="45" spans="1:28" s="32" customFormat="1" x14ac:dyDescent="0.25">
      <c r="A45" s="29">
        <v>10</v>
      </c>
      <c r="B45" s="30">
        <f>+'FY22'!B44*1.03</f>
        <v>54502.76412425001</v>
      </c>
      <c r="C45" s="30">
        <f>+'FY22'!C44*1.03</f>
        <v>57856.780378049996</v>
      </c>
      <c r="D45" s="30">
        <f>+'FY22'!D44*1.03</f>
        <v>59533.788504950004</v>
      </c>
      <c r="E45" s="30">
        <f>+'FY22'!E44*1.03</f>
        <v>62887.804758749997</v>
      </c>
      <c r="F45" s="30">
        <f>+'FY22'!F44*1.03</f>
        <v>63726.308822200008</v>
      </c>
      <c r="G45" s="30">
        <f>+'FY22'!G44*1.03</f>
        <v>64984.627671780006</v>
      </c>
      <c r="H45" s="31"/>
      <c r="I45"/>
      <c r="J45" s="42">
        <f t="shared" si="18"/>
        <v>2515.5121903500039</v>
      </c>
      <c r="K45" s="42">
        <f t="shared" si="7"/>
        <v>2515.5121903499894</v>
      </c>
      <c r="L45" s="42">
        <f t="shared" si="8"/>
        <v>2515.5121903499967</v>
      </c>
      <c r="M45" s="42">
        <f t="shared" si="9"/>
        <v>2515.5121903499821</v>
      </c>
      <c r="N45" s="42">
        <f t="shared" si="10"/>
        <v>2515.5121903499967</v>
      </c>
      <c r="O45" s="42">
        <f t="shared" si="11"/>
        <v>2515.5121903500039</v>
      </c>
      <c r="P45"/>
      <c r="Q45" s="39">
        <f t="shared" si="19"/>
        <v>4.8387096774193616E-2</v>
      </c>
      <c r="R45" s="39">
        <f t="shared" si="12"/>
        <v>4.5454545454545255E-2</v>
      </c>
      <c r="S45" s="39">
        <f t="shared" si="13"/>
        <v>4.4117647058823463E-2</v>
      </c>
      <c r="T45" s="39">
        <f t="shared" si="14"/>
        <v>4.1666666666666359E-2</v>
      </c>
      <c r="U45" s="39">
        <f t="shared" si="15"/>
        <v>4.1095890410958839E-2</v>
      </c>
      <c r="V45" s="39">
        <f t="shared" si="16"/>
        <v>4.0268093616561328E-2</v>
      </c>
      <c r="X45" s="38">
        <f t="shared" si="17"/>
        <v>3354.0162537999859</v>
      </c>
      <c r="Y45" s="38">
        <f t="shared" si="3"/>
        <v>1677.0081269000075</v>
      </c>
      <c r="Z45" s="38">
        <f t="shared" si="4"/>
        <v>3354.0162537999931</v>
      </c>
      <c r="AA45" s="38">
        <f t="shared" si="5"/>
        <v>838.50406345001102</v>
      </c>
      <c r="AB45" s="38">
        <f t="shared" si="6"/>
        <v>1258.3188495799986</v>
      </c>
    </row>
    <row r="46" spans="1:28" s="32" customFormat="1" x14ac:dyDescent="0.25">
      <c r="A46" s="29">
        <v>11</v>
      </c>
      <c r="B46" s="30">
        <f>+'FY22'!B45*1.03</f>
        <v>57018.276314600007</v>
      </c>
      <c r="C46" s="30">
        <f>+'FY22'!C45*1.03</f>
        <v>60372.292568400015</v>
      </c>
      <c r="D46" s="30">
        <f>+'FY22'!D45*1.03</f>
        <v>62049.300695300008</v>
      </c>
      <c r="E46" s="30">
        <f>+'FY22'!E45*1.03</f>
        <v>65403.316949100008</v>
      </c>
      <c r="F46" s="30">
        <f>+'FY22'!F45*1.03</f>
        <v>66241.821012550005</v>
      </c>
      <c r="G46" s="30">
        <f>+'FY22'!G45*1.03</f>
        <v>67500.139862130018</v>
      </c>
      <c r="H46" s="31"/>
      <c r="I46"/>
      <c r="J46" s="42">
        <f t="shared" si="18"/>
        <v>2515.5121903499967</v>
      </c>
      <c r="K46" s="42">
        <f t="shared" si="7"/>
        <v>2515.5121903500185</v>
      </c>
      <c r="L46" s="42">
        <f t="shared" si="8"/>
        <v>2515.5121903500039</v>
      </c>
      <c r="M46" s="42">
        <f t="shared" si="9"/>
        <v>2515.5121903500112</v>
      </c>
      <c r="N46" s="42">
        <f t="shared" si="10"/>
        <v>2515.5121903499967</v>
      </c>
      <c r="O46" s="42">
        <f t="shared" si="11"/>
        <v>2515.5121903500112</v>
      </c>
      <c r="P46"/>
      <c r="Q46" s="39">
        <f t="shared" si="19"/>
        <v>4.6153846153846087E-2</v>
      </c>
      <c r="R46" s="39">
        <f t="shared" si="12"/>
        <v>4.3478260869565542E-2</v>
      </c>
      <c r="S46" s="39">
        <f t="shared" si="13"/>
        <v>4.2253521126760625E-2</v>
      </c>
      <c r="T46" s="39">
        <f t="shared" si="14"/>
        <v>4.0000000000000181E-2</v>
      </c>
      <c r="U46" s="39">
        <f t="shared" si="15"/>
        <v>3.9473684210526258E-2</v>
      </c>
      <c r="V46" s="39">
        <f t="shared" si="16"/>
        <v>3.8709342200976993E-2</v>
      </c>
      <c r="X46" s="38">
        <f t="shared" si="17"/>
        <v>3354.0162538000077</v>
      </c>
      <c r="Y46" s="38">
        <f t="shared" si="3"/>
        <v>1677.0081268999929</v>
      </c>
      <c r="Z46" s="38">
        <f t="shared" si="4"/>
        <v>3354.0162538000004</v>
      </c>
      <c r="AA46" s="38">
        <f t="shared" si="5"/>
        <v>838.50406344999647</v>
      </c>
      <c r="AB46" s="38">
        <f t="shared" si="6"/>
        <v>1258.3188495800132</v>
      </c>
    </row>
    <row r="47" spans="1:28" s="32" customFormat="1" x14ac:dyDescent="0.25">
      <c r="A47" s="29">
        <v>12</v>
      </c>
      <c r="B47" s="30">
        <f>+'FY22'!B46*1.03</f>
        <v>59533.788504950004</v>
      </c>
      <c r="C47" s="30">
        <f>+'FY22'!C46*1.03</f>
        <v>62887.804758749997</v>
      </c>
      <c r="D47" s="30">
        <f>+'FY22'!D46*1.03</f>
        <v>64564.812885650012</v>
      </c>
      <c r="E47" s="30">
        <f>+'FY22'!E46*1.03</f>
        <v>67918.829139450012</v>
      </c>
      <c r="F47" s="30">
        <f>+'FY22'!F46*1.03</f>
        <v>68757.333202900016</v>
      </c>
      <c r="G47" s="30">
        <f>+'FY22'!G46*1.03</f>
        <v>70015.652052480029</v>
      </c>
      <c r="H47" s="31"/>
      <c r="I47"/>
      <c r="J47" s="42">
        <f t="shared" si="18"/>
        <v>2515.5121903499967</v>
      </c>
      <c r="K47" s="42">
        <f t="shared" si="7"/>
        <v>2515.5121903499821</v>
      </c>
      <c r="L47" s="42">
        <f t="shared" si="8"/>
        <v>2515.5121903500039</v>
      </c>
      <c r="M47" s="42">
        <f t="shared" si="9"/>
        <v>2515.5121903500039</v>
      </c>
      <c r="N47" s="42">
        <f t="shared" si="10"/>
        <v>2515.5121903500112</v>
      </c>
      <c r="O47" s="42">
        <f t="shared" si="11"/>
        <v>2515.5121903500112</v>
      </c>
      <c r="P47"/>
      <c r="Q47" s="39">
        <f t="shared" si="19"/>
        <v>4.4117647058823463E-2</v>
      </c>
      <c r="R47" s="39">
        <f t="shared" si="12"/>
        <v>4.1666666666666359E-2</v>
      </c>
      <c r="S47" s="39">
        <f t="shared" si="13"/>
        <v>4.0540540540540598E-2</v>
      </c>
      <c r="T47" s="39">
        <f t="shared" si="14"/>
        <v>3.8461538461538519E-2</v>
      </c>
      <c r="U47" s="39">
        <f t="shared" si="15"/>
        <v>3.7974683544303965E-2</v>
      </c>
      <c r="V47" s="39">
        <f t="shared" si="16"/>
        <v>3.726677004652109E-2</v>
      </c>
      <c r="X47" s="38">
        <f t="shared" si="17"/>
        <v>3354.0162537999931</v>
      </c>
      <c r="Y47" s="38">
        <f t="shared" si="3"/>
        <v>1677.0081269000148</v>
      </c>
      <c r="Z47" s="38">
        <f t="shared" si="4"/>
        <v>3354.0162538000004</v>
      </c>
      <c r="AA47" s="38">
        <f t="shared" si="5"/>
        <v>838.50406345000374</v>
      </c>
      <c r="AB47" s="38">
        <f t="shared" si="6"/>
        <v>1258.3188495800132</v>
      </c>
    </row>
    <row r="48" spans="1:28" s="32" customFormat="1" x14ac:dyDescent="0.25">
      <c r="A48" s="29">
        <v>13</v>
      </c>
      <c r="B48" s="30">
        <f>+'FY22'!B47*1.03</f>
        <v>62049.300695300008</v>
      </c>
      <c r="C48" s="30">
        <f>+'FY22'!C47*1.03</f>
        <v>65403.316949100008</v>
      </c>
      <c r="D48" s="30">
        <f>+'FY22'!D47*1.03</f>
        <v>67080.325076000008</v>
      </c>
      <c r="E48" s="30">
        <f>+'FY22'!E47*1.03</f>
        <v>70434.341329800009</v>
      </c>
      <c r="F48" s="30">
        <f>+'FY22'!F47*1.03</f>
        <v>71272.845393250012</v>
      </c>
      <c r="G48" s="30">
        <f>+'FY22'!G47*1.03</f>
        <v>72531.164242830011</v>
      </c>
      <c r="H48" s="31"/>
      <c r="I48"/>
      <c r="J48" s="42">
        <f t="shared" si="18"/>
        <v>2515.5121903500039</v>
      </c>
      <c r="K48" s="42">
        <f t="shared" si="7"/>
        <v>2515.5121903500112</v>
      </c>
      <c r="L48" s="42">
        <f t="shared" si="8"/>
        <v>2515.5121903499967</v>
      </c>
      <c r="M48" s="42">
        <f t="shared" si="9"/>
        <v>2515.5121903499967</v>
      </c>
      <c r="N48" s="42">
        <f t="shared" si="10"/>
        <v>2515.5121903499967</v>
      </c>
      <c r="O48" s="42">
        <f t="shared" si="11"/>
        <v>2515.5121903499821</v>
      </c>
      <c r="P48"/>
      <c r="Q48" s="39">
        <f t="shared" si="19"/>
        <v>4.2253521126760625E-2</v>
      </c>
      <c r="R48" s="39">
        <f t="shared" si="12"/>
        <v>4.0000000000000181E-2</v>
      </c>
      <c r="S48" s="39">
        <f t="shared" si="13"/>
        <v>3.8961038961038905E-2</v>
      </c>
      <c r="T48" s="39">
        <f t="shared" si="14"/>
        <v>3.7037037037036979E-2</v>
      </c>
      <c r="U48" s="39">
        <f t="shared" si="15"/>
        <v>3.6585365853658479E-2</v>
      </c>
      <c r="V48" s="39">
        <f t="shared" si="16"/>
        <v>3.5927854938271338E-2</v>
      </c>
      <c r="X48" s="38">
        <f t="shared" si="17"/>
        <v>3354.0162538000004</v>
      </c>
      <c r="Y48" s="38">
        <f t="shared" si="3"/>
        <v>1677.0081269000002</v>
      </c>
      <c r="Z48" s="38">
        <f t="shared" si="4"/>
        <v>3354.0162538000004</v>
      </c>
      <c r="AA48" s="38">
        <f t="shared" si="5"/>
        <v>838.50406345000374</v>
      </c>
      <c r="AB48" s="38">
        <f t="shared" si="6"/>
        <v>1258.3188495799986</v>
      </c>
    </row>
    <row r="49" spans="1:28" s="32" customFormat="1" x14ac:dyDescent="0.25">
      <c r="A49" s="29">
        <v>14</v>
      </c>
      <c r="B49" s="30">
        <f>+'FY22'!B48*1.03</f>
        <v>64564.812885650012</v>
      </c>
      <c r="C49" s="30">
        <f>+'FY22'!C48*1.03</f>
        <v>67918.829139450012</v>
      </c>
      <c r="D49" s="30">
        <f>+'FY22'!D48*1.03</f>
        <v>69595.837266350005</v>
      </c>
      <c r="E49" s="30">
        <f>+'FY22'!E48*1.03</f>
        <v>72949.853520150005</v>
      </c>
      <c r="F49" s="30">
        <f>+'FY22'!F48*1.03</f>
        <v>73788.357583600009</v>
      </c>
      <c r="G49" s="30">
        <f>+'FY22'!G48*1.03</f>
        <v>75046.676433179993</v>
      </c>
      <c r="H49" s="31"/>
      <c r="I49"/>
      <c r="J49" s="42">
        <f t="shared" si="18"/>
        <v>2515.5121903500039</v>
      </c>
      <c r="K49" s="42">
        <f t="shared" si="7"/>
        <v>2515.5121903500039</v>
      </c>
      <c r="L49" s="42">
        <f t="shared" si="8"/>
        <v>2515.5121903499967</v>
      </c>
      <c r="M49" s="42">
        <f t="shared" si="9"/>
        <v>2515.5121903499967</v>
      </c>
      <c r="N49" s="42">
        <f t="shared" si="10"/>
        <v>2515.5121903499967</v>
      </c>
      <c r="O49" s="42">
        <f t="shared" si="11"/>
        <v>2515.5121903499821</v>
      </c>
      <c r="P49"/>
      <c r="Q49" s="39">
        <f t="shared" si="19"/>
        <v>4.0540540540540598E-2</v>
      </c>
      <c r="R49" s="39">
        <f t="shared" si="12"/>
        <v>3.8461538461538519E-2</v>
      </c>
      <c r="S49" s="39">
        <f t="shared" si="13"/>
        <v>3.7499999999999943E-2</v>
      </c>
      <c r="T49" s="39">
        <f t="shared" si="14"/>
        <v>3.5714285714285664E-2</v>
      </c>
      <c r="U49" s="39">
        <f t="shared" si="15"/>
        <v>3.5294117647058768E-2</v>
      </c>
      <c r="V49" s="39">
        <f t="shared" si="16"/>
        <v>3.4681811833713265E-2</v>
      </c>
      <c r="X49" s="38">
        <f t="shared" si="17"/>
        <v>3354.0162538000004</v>
      </c>
      <c r="Y49" s="38">
        <f t="shared" si="3"/>
        <v>1677.0081268999929</v>
      </c>
      <c r="Z49" s="38">
        <f t="shared" si="4"/>
        <v>3354.0162538000004</v>
      </c>
      <c r="AA49" s="38">
        <f t="shared" si="5"/>
        <v>838.50406345000374</v>
      </c>
      <c r="AB49" s="38">
        <f t="shared" si="6"/>
        <v>1258.3188495799841</v>
      </c>
    </row>
    <row r="50" spans="1:28" s="32" customFormat="1" x14ac:dyDescent="0.25">
      <c r="A50" s="29">
        <v>15</v>
      </c>
      <c r="B50" s="30">
        <f>+'FY22'!B49*1.03</f>
        <v>67080.325076000008</v>
      </c>
      <c r="C50" s="30">
        <f>+'FY22'!C49*1.03</f>
        <v>70434.341329800009</v>
      </c>
      <c r="D50" s="30">
        <f>+'FY22'!D49*1.03</f>
        <v>72111.349456700031</v>
      </c>
      <c r="E50" s="30">
        <f>+'FY22'!E49*1.03</f>
        <v>75465.365710500002</v>
      </c>
      <c r="F50" s="30">
        <f>+'FY22'!F49*1.03</f>
        <v>76303.869773950006</v>
      </c>
      <c r="G50" s="30">
        <f>+'FY22'!G49*1.03</f>
        <v>77562.188623530004</v>
      </c>
      <c r="H50" s="31"/>
      <c r="I50"/>
      <c r="J50" s="42">
        <f t="shared" si="18"/>
        <v>2515.5121903499967</v>
      </c>
      <c r="K50" s="42">
        <f t="shared" si="7"/>
        <v>2515.5121903499967</v>
      </c>
      <c r="L50" s="42">
        <f t="shared" si="8"/>
        <v>2515.5121903500258</v>
      </c>
      <c r="M50" s="42">
        <f t="shared" si="9"/>
        <v>2515.5121903499967</v>
      </c>
      <c r="N50" s="42">
        <f t="shared" si="10"/>
        <v>2515.5121903499967</v>
      </c>
      <c r="O50" s="42">
        <f t="shared" si="11"/>
        <v>2515.5121903500112</v>
      </c>
      <c r="P50"/>
      <c r="Q50" s="39">
        <f t="shared" si="19"/>
        <v>3.8961038961038905E-2</v>
      </c>
      <c r="R50" s="39">
        <f t="shared" si="12"/>
        <v>3.7037037037036979E-2</v>
      </c>
      <c r="S50" s="39">
        <f t="shared" si="13"/>
        <v>3.6144578313253378E-2</v>
      </c>
      <c r="T50" s="39">
        <f t="shared" si="14"/>
        <v>3.4482758620689606E-2</v>
      </c>
      <c r="U50" s="39">
        <f t="shared" si="15"/>
        <v>3.409090909090904E-2</v>
      </c>
      <c r="V50" s="39">
        <f t="shared" si="16"/>
        <v>3.3519301718707969E-2</v>
      </c>
      <c r="X50" s="38">
        <f t="shared" si="17"/>
        <v>3354.0162538000004</v>
      </c>
      <c r="Y50" s="38">
        <f t="shared" si="3"/>
        <v>1677.008126900022</v>
      </c>
      <c r="Z50" s="38">
        <f t="shared" si="4"/>
        <v>3354.0162537999713</v>
      </c>
      <c r="AA50" s="38">
        <f t="shared" si="5"/>
        <v>838.50406345000374</v>
      </c>
      <c r="AB50" s="38">
        <f t="shared" si="6"/>
        <v>1258.3188495799986</v>
      </c>
    </row>
    <row r="51" spans="1:28" s="32" customFormat="1" x14ac:dyDescent="0.25">
      <c r="A51" s="29">
        <v>16</v>
      </c>
      <c r="B51" s="30">
        <f>+'FY22'!B50*1.015</f>
        <v>68582.305655674994</v>
      </c>
      <c r="C51" s="30">
        <f>+'FY22'!C50*1.015</f>
        <v>71887.477012575007</v>
      </c>
      <c r="D51" s="30">
        <f>+'FY22'!D50*1.015</f>
        <v>73540.062691025014</v>
      </c>
      <c r="E51" s="30">
        <f>+'FY22'!E50*1.015</f>
        <v>76845.234047924983</v>
      </c>
      <c r="F51" s="30">
        <f>+'FY22'!F50*1.015</f>
        <v>77671.526887149987</v>
      </c>
      <c r="G51" s="30">
        <f>+'FY22'!G50*1.015</f>
        <v>78911.520704940005</v>
      </c>
      <c r="H51" s="31"/>
      <c r="I51"/>
      <c r="J51" s="42">
        <f t="shared" si="18"/>
        <v>1501.9805796749861</v>
      </c>
      <c r="K51" s="42">
        <f t="shared" si="7"/>
        <v>1453.1356827749987</v>
      </c>
      <c r="L51" s="42">
        <f t="shared" si="8"/>
        <v>1428.7132343249832</v>
      </c>
      <c r="M51" s="42">
        <f t="shared" si="9"/>
        <v>1379.8683374249813</v>
      </c>
      <c r="N51" s="42">
        <f t="shared" si="10"/>
        <v>1367.6571131999808</v>
      </c>
      <c r="O51" s="42">
        <f t="shared" si="11"/>
        <v>1349.3320814100007</v>
      </c>
      <c r="P51"/>
      <c r="Q51" s="39">
        <f t="shared" si="19"/>
        <v>2.2390776699028916E-2</v>
      </c>
      <c r="R51" s="39">
        <f t="shared" si="12"/>
        <v>2.0631067961165029E-2</v>
      </c>
      <c r="S51" s="39">
        <f t="shared" si="13"/>
        <v>1.981259878076291E-2</v>
      </c>
      <c r="T51" s="39">
        <f t="shared" si="14"/>
        <v>1.8284789644012697E-2</v>
      </c>
      <c r="U51" s="39">
        <f t="shared" si="15"/>
        <v>1.7923823749066214E-2</v>
      </c>
      <c r="V51" s="39">
        <f t="shared" si="16"/>
        <v>1.739677677172527E-2</v>
      </c>
      <c r="X51" s="38">
        <f t="shared" si="17"/>
        <v>3305.1713569000131</v>
      </c>
      <c r="Y51" s="38">
        <f t="shared" si="3"/>
        <v>1652.5856784500065</v>
      </c>
      <c r="Z51" s="38">
        <f t="shared" si="4"/>
        <v>3305.1713568999694</v>
      </c>
      <c r="AA51" s="38">
        <f t="shared" si="5"/>
        <v>826.29283922500326</v>
      </c>
      <c r="AB51" s="38">
        <f t="shared" si="6"/>
        <v>1239.9938177900185</v>
      </c>
    </row>
    <row r="52" spans="1:28" s="32" customFormat="1" x14ac:dyDescent="0.25">
      <c r="A52" s="29">
        <v>17</v>
      </c>
      <c r="B52" s="30">
        <f>+'FY22'!B51*1.015</f>
        <v>70026.312559174999</v>
      </c>
      <c r="C52" s="30">
        <f>+'FY22'!C51*1.015</f>
        <v>73283.350352624984</v>
      </c>
      <c r="D52" s="30">
        <f>+'FY22'!D51*1.015</f>
        <v>74911.869249349984</v>
      </c>
      <c r="E52" s="30">
        <f>+'FY22'!E51*1.015</f>
        <v>78168.907042799998</v>
      </c>
      <c r="F52" s="30">
        <f>+'FY22'!F51*1.015</f>
        <v>78983.166491162498</v>
      </c>
      <c r="G52" s="30">
        <f>+'FY22'!G51*1.015</f>
        <v>80205.102146557503</v>
      </c>
      <c r="H52" s="31"/>
      <c r="I52"/>
      <c r="J52" s="42">
        <f t="shared" si="18"/>
        <v>1444.0069035000051</v>
      </c>
      <c r="K52" s="42">
        <f t="shared" si="7"/>
        <v>1395.8733400499768</v>
      </c>
      <c r="L52" s="42">
        <f t="shared" si="8"/>
        <v>1371.80655832497</v>
      </c>
      <c r="M52" s="42">
        <f t="shared" si="9"/>
        <v>1323.6729948750144</v>
      </c>
      <c r="N52" s="42">
        <f t="shared" si="10"/>
        <v>1311.639604012511</v>
      </c>
      <c r="O52" s="42">
        <f t="shared" si="11"/>
        <v>1293.5814416174981</v>
      </c>
      <c r="P52" s="42"/>
      <c r="Q52" s="39">
        <f t="shared" si="19"/>
        <v>2.1055094163060083E-2</v>
      </c>
      <c r="R52" s="39">
        <f t="shared" si="12"/>
        <v>1.9417475728155015E-2</v>
      </c>
      <c r="S52" s="39">
        <f t="shared" si="13"/>
        <v>1.8653867132103874E-2</v>
      </c>
      <c r="T52" s="39">
        <f t="shared" si="14"/>
        <v>1.7225180081428315E-2</v>
      </c>
      <c r="U52" s="39">
        <f t="shared" si="15"/>
        <v>1.6887006816773537E-2</v>
      </c>
      <c r="V52" s="39">
        <f t="shared" si="16"/>
        <v>1.6392808427230291E-2</v>
      </c>
      <c r="W52" s="39"/>
      <c r="X52" s="38">
        <f t="shared" si="17"/>
        <v>3257.0377934499847</v>
      </c>
      <c r="Y52" s="38">
        <f t="shared" si="3"/>
        <v>1628.5188967249996</v>
      </c>
      <c r="Z52" s="38">
        <f t="shared" si="4"/>
        <v>3257.0377934500139</v>
      </c>
      <c r="AA52" s="38">
        <f t="shared" si="5"/>
        <v>814.25944836249982</v>
      </c>
      <c r="AB52" s="38">
        <f t="shared" si="6"/>
        <v>1221.9356553950056</v>
      </c>
    </row>
    <row r="53" spans="1:28" s="32" customFormat="1" x14ac:dyDescent="0.25">
      <c r="A53" s="29">
        <v>18</v>
      </c>
      <c r="B53" s="30">
        <f>+'FY22'!B52*1.015</f>
        <v>71413.715794006232</v>
      </c>
      <c r="C53" s="30">
        <f>+'FY22'!C52*1.015</f>
        <v>74623.320998231226</v>
      </c>
      <c r="D53" s="30">
        <f>+'FY22'!D52*1.015</f>
        <v>76228.123600343723</v>
      </c>
      <c r="E53" s="30">
        <f>+'FY22'!E52*1.015</f>
        <v>79437.728804568731</v>
      </c>
      <c r="F53" s="30">
        <f>+'FY22'!F52*1.015</f>
        <v>80240.130105624979</v>
      </c>
      <c r="G53" s="30">
        <f>+'FY22'!G52*1.015</f>
        <v>81444.270581572477</v>
      </c>
      <c r="H53" s="31"/>
      <c r="I53"/>
      <c r="J53" s="42">
        <f t="shared" si="18"/>
        <v>1387.4032348312321</v>
      </c>
      <c r="K53" s="42">
        <f t="shared" si="7"/>
        <v>1339.9706456062413</v>
      </c>
      <c r="L53" s="42">
        <f t="shared" si="8"/>
        <v>1316.2543509937386</v>
      </c>
      <c r="M53" s="42">
        <f t="shared" si="9"/>
        <v>1268.8217617687333</v>
      </c>
      <c r="N53" s="42">
        <f t="shared" si="10"/>
        <v>1256.9636144624819</v>
      </c>
      <c r="O53" s="42">
        <f t="shared" si="11"/>
        <v>1239.1684350149735</v>
      </c>
      <c r="P53" s="42"/>
      <c r="Q53" s="39">
        <f t="shared" si="19"/>
        <v>1.9812598780762896E-2</v>
      </c>
      <c r="R53" s="39">
        <f t="shared" si="12"/>
        <v>1.8284789644012832E-2</v>
      </c>
      <c r="S53" s="39">
        <f t="shared" si="13"/>
        <v>1.7570704938792592E-2</v>
      </c>
      <c r="T53" s="39">
        <f t="shared" si="14"/>
        <v>1.6231796116504642E-2</v>
      </c>
      <c r="U53" s="39">
        <f t="shared" si="15"/>
        <v>1.5914322890601313E-2</v>
      </c>
      <c r="V53" s="39">
        <f t="shared" si="16"/>
        <v>1.5449995098200371E-2</v>
      </c>
      <c r="W53" s="39"/>
      <c r="X53" s="38">
        <f t="shared" si="17"/>
        <v>3209.6052042249939</v>
      </c>
      <c r="Y53" s="38">
        <f t="shared" si="3"/>
        <v>1604.802602112497</v>
      </c>
      <c r="Z53" s="38">
        <f t="shared" si="4"/>
        <v>3209.6052042250085</v>
      </c>
      <c r="AA53" s="38">
        <f t="shared" si="5"/>
        <v>802.40130105624849</v>
      </c>
      <c r="AB53" s="38">
        <f t="shared" si="6"/>
        <v>1204.1404759474972</v>
      </c>
    </row>
    <row r="54" spans="1:28" s="32" customFormat="1" x14ac:dyDescent="0.25">
      <c r="A54" s="29">
        <v>19</v>
      </c>
      <c r="B54" s="30"/>
      <c r="C54" s="30"/>
      <c r="D54" s="30"/>
      <c r="E54" s="30"/>
      <c r="F54" s="30"/>
      <c r="G54" s="30"/>
      <c r="H54" s="31"/>
      <c r="I54"/>
      <c r="J54" s="42"/>
      <c r="K54" s="42"/>
      <c r="L54" s="42"/>
      <c r="M54" s="42"/>
      <c r="N54" s="42"/>
      <c r="O54" s="42"/>
      <c r="P54" s="42"/>
      <c r="Q54" s="39"/>
      <c r="R54" s="39"/>
      <c r="S54" s="39"/>
      <c r="T54" s="39"/>
      <c r="U54" s="39"/>
      <c r="V54" s="39"/>
      <c r="W54" s="39"/>
      <c r="X54" s="38"/>
      <c r="Y54" s="38"/>
      <c r="Z54" s="38"/>
      <c r="AA54" s="38"/>
      <c r="AB54" s="38"/>
    </row>
    <row r="55" spans="1:28" s="32" customFormat="1" x14ac:dyDescent="0.25">
      <c r="A55" s="29">
        <v>20</v>
      </c>
      <c r="B55" s="30"/>
      <c r="C55" s="30"/>
      <c r="D55" s="30"/>
      <c r="E55" s="30"/>
      <c r="F55" s="30"/>
      <c r="G55" s="30"/>
      <c r="H55" s="31"/>
      <c r="I55"/>
      <c r="J55" s="42"/>
      <c r="K55" s="42"/>
      <c r="L55" s="42"/>
      <c r="M55" s="42"/>
      <c r="N55" s="42"/>
      <c r="O55" s="42"/>
      <c r="P55" s="42"/>
      <c r="Q55" s="39"/>
      <c r="R55" s="39"/>
      <c r="S55" s="39"/>
      <c r="T55" s="39"/>
      <c r="U55" s="39"/>
      <c r="V55" s="39"/>
      <c r="W55" s="39"/>
      <c r="X55" s="38"/>
      <c r="Y55" s="38"/>
      <c r="Z55" s="38"/>
      <c r="AA55" s="38"/>
      <c r="AB55" s="38"/>
    </row>
    <row r="56" spans="1:28" s="32" customFormat="1" x14ac:dyDescent="0.25">
      <c r="A56" s="29">
        <v>21</v>
      </c>
      <c r="B56" s="30"/>
      <c r="C56" s="30"/>
      <c r="D56" s="30"/>
      <c r="E56" s="30"/>
      <c r="F56" s="30"/>
      <c r="G56" s="30"/>
      <c r="H56" s="31"/>
      <c r="I56"/>
      <c r="J56"/>
      <c r="K56"/>
      <c r="L56" s="42"/>
      <c r="M56" s="43"/>
      <c r="N56" s="42"/>
      <c r="O56" s="43"/>
      <c r="P56" s="42"/>
      <c r="Q56" s="39"/>
      <c r="R56" s="38"/>
      <c r="S56" s="39"/>
      <c r="T56" s="38"/>
      <c r="U56" s="39"/>
      <c r="V56" s="38"/>
      <c r="W56" s="39"/>
    </row>
    <row r="57" spans="1:28" s="32" customFormat="1" x14ac:dyDescent="0.25">
      <c r="A57" s="29">
        <v>22</v>
      </c>
      <c r="B57" s="30"/>
      <c r="C57" s="30"/>
      <c r="D57" s="30"/>
      <c r="E57" s="30"/>
      <c r="F57" s="30"/>
      <c r="G57" s="30"/>
      <c r="H57" s="31"/>
      <c r="I57"/>
      <c r="J57"/>
      <c r="K57"/>
      <c r="L57" s="42"/>
      <c r="M57" s="43"/>
      <c r="N57" s="42"/>
      <c r="O57" s="43"/>
      <c r="P57" s="42"/>
      <c r="Q57" s="39"/>
      <c r="R57" s="38"/>
      <c r="S57" s="39"/>
      <c r="T57" s="38"/>
      <c r="U57" s="39"/>
      <c r="V57" s="38"/>
      <c r="W57" s="39"/>
    </row>
    <row r="58" spans="1:28" s="32" customFormat="1" x14ac:dyDescent="0.25">
      <c r="A58" s="29">
        <v>23</v>
      </c>
      <c r="B58" s="30"/>
      <c r="C58" s="30"/>
      <c r="D58" s="30"/>
      <c r="E58" s="30"/>
      <c r="F58" s="30"/>
      <c r="G58" s="30"/>
      <c r="H58" s="31"/>
      <c r="I58"/>
      <c r="J58"/>
      <c r="K58"/>
      <c r="L58" s="42"/>
      <c r="M58" s="43"/>
      <c r="N58" s="42"/>
      <c r="O58" s="43"/>
      <c r="P58" s="42"/>
      <c r="Q58" s="39"/>
      <c r="R58" s="38"/>
      <c r="S58" s="39"/>
      <c r="T58" s="38"/>
      <c r="U58" s="39"/>
      <c r="V58" s="38"/>
      <c r="W58" s="39"/>
    </row>
    <row r="59" spans="1:28" s="32" customFormat="1" x14ac:dyDescent="0.25">
      <c r="A59" s="29">
        <v>24</v>
      </c>
      <c r="B59" s="30"/>
      <c r="C59" s="30"/>
      <c r="D59" s="30"/>
      <c r="E59" s="30"/>
      <c r="F59" s="30"/>
      <c r="G59" s="30"/>
      <c r="H59" s="31"/>
      <c r="I59"/>
      <c r="J59"/>
      <c r="K59"/>
      <c r="L59" s="42"/>
      <c r="M59" s="43"/>
      <c r="N59" s="42"/>
      <c r="O59" s="43"/>
      <c r="P59" s="42"/>
      <c r="Q59" s="39"/>
      <c r="R59" s="38"/>
      <c r="S59" s="39"/>
      <c r="T59" s="38"/>
      <c r="U59" s="39"/>
      <c r="V59" s="38"/>
      <c r="W59" s="39"/>
    </row>
    <row r="60" spans="1:28" s="32" customFormat="1" x14ac:dyDescent="0.25">
      <c r="A60" s="14"/>
      <c r="B60" s="20"/>
      <c r="C60" s="20"/>
      <c r="D60" s="20"/>
      <c r="E60" s="20"/>
      <c r="F60" s="20"/>
      <c r="G60" s="20"/>
      <c r="H60" s="14"/>
      <c r="I60"/>
      <c r="J60"/>
      <c r="K60"/>
      <c r="L60" s="42"/>
      <c r="M60" s="43"/>
      <c r="N60" s="42"/>
      <c r="O60" s="43"/>
      <c r="P60" s="42"/>
      <c r="Q60" s="39"/>
      <c r="R60" s="38"/>
      <c r="S60" s="39"/>
      <c r="T60" s="38"/>
      <c r="U60" s="39"/>
      <c r="V60" s="38"/>
      <c r="W60" s="39"/>
    </row>
    <row r="61" spans="1:28" s="32" customFormat="1" x14ac:dyDescent="0.25">
      <c r="A61" s="33"/>
      <c r="B61" s="34"/>
      <c r="C61" s="34"/>
      <c r="D61" s="34"/>
      <c r="E61" s="34"/>
      <c r="F61" s="34"/>
      <c r="G61" s="34"/>
      <c r="H61" s="31"/>
      <c r="I61"/>
      <c r="J61"/>
      <c r="K61"/>
    </row>
    <row r="62" spans="1:28" s="5" customFormat="1" x14ac:dyDescent="0.25">
      <c r="A62" s="6" t="s">
        <v>39</v>
      </c>
      <c r="G62" s="18"/>
    </row>
    <row r="64" spans="1:28" x14ac:dyDescent="0.25">
      <c r="A64" s="15"/>
      <c r="B64" s="16" t="s">
        <v>3</v>
      </c>
      <c r="C64" s="16" t="s">
        <v>4</v>
      </c>
      <c r="D64" s="16" t="s">
        <v>5</v>
      </c>
      <c r="E64" s="16" t="s">
        <v>6</v>
      </c>
      <c r="F64" s="16" t="s">
        <v>7</v>
      </c>
      <c r="G64" s="16" t="s">
        <v>8</v>
      </c>
      <c r="H64" s="16" t="s">
        <v>9</v>
      </c>
      <c r="I64" s="37"/>
    </row>
    <row r="65" spans="1:9" x14ac:dyDescent="0.25">
      <c r="A65" s="8">
        <v>1</v>
      </c>
      <c r="B65" s="17">
        <f t="shared" ref="B65:G80" si="20">+B7*B36</f>
        <v>0</v>
      </c>
      <c r="C65" s="17">
        <f t="shared" si="20"/>
        <v>0</v>
      </c>
      <c r="D65" s="17">
        <f t="shared" si="20"/>
        <v>0</v>
      </c>
      <c r="E65" s="17">
        <f t="shared" si="20"/>
        <v>0</v>
      </c>
      <c r="F65" s="17">
        <f t="shared" si="20"/>
        <v>0</v>
      </c>
      <c r="G65" s="17">
        <f t="shared" si="20"/>
        <v>0</v>
      </c>
      <c r="H65" s="19">
        <f>SUM(B65:G65)</f>
        <v>0</v>
      </c>
      <c r="I65" s="41"/>
    </row>
    <row r="66" spans="1:9" x14ac:dyDescent="0.25">
      <c r="A66" s="8">
        <v>2</v>
      </c>
      <c r="B66" s="17">
        <f t="shared" si="20"/>
        <v>0</v>
      </c>
      <c r="C66" s="17">
        <f t="shared" si="20"/>
        <v>0</v>
      </c>
      <c r="D66" s="17">
        <f t="shared" si="20"/>
        <v>0</v>
      </c>
      <c r="E66" s="17">
        <f t="shared" si="20"/>
        <v>0</v>
      </c>
      <c r="F66" s="17">
        <f t="shared" si="20"/>
        <v>0</v>
      </c>
      <c r="G66" s="17">
        <f t="shared" si="20"/>
        <v>0</v>
      </c>
      <c r="H66" s="19">
        <f t="shared" ref="H66:H88" si="21">SUM(B66:G66)</f>
        <v>0</v>
      </c>
      <c r="I66" s="41"/>
    </row>
    <row r="67" spans="1:9" x14ac:dyDescent="0.25">
      <c r="A67" s="8">
        <v>3</v>
      </c>
      <c r="B67" s="17">
        <f t="shared" si="20"/>
        <v>0</v>
      </c>
      <c r="C67" s="17">
        <f t="shared" si="20"/>
        <v>0</v>
      </c>
      <c r="D67" s="17">
        <f t="shared" si="20"/>
        <v>0</v>
      </c>
      <c r="E67" s="17">
        <f t="shared" si="20"/>
        <v>0</v>
      </c>
      <c r="F67" s="17">
        <f t="shared" si="20"/>
        <v>0</v>
      </c>
      <c r="G67" s="17">
        <f t="shared" si="20"/>
        <v>0</v>
      </c>
      <c r="H67" s="19">
        <f t="shared" si="21"/>
        <v>0</v>
      </c>
      <c r="I67" s="41"/>
    </row>
    <row r="68" spans="1:9" x14ac:dyDescent="0.25">
      <c r="A68" s="8">
        <v>4</v>
      </c>
      <c r="B68" s="17">
        <f t="shared" si="20"/>
        <v>0</v>
      </c>
      <c r="C68" s="17">
        <f t="shared" si="20"/>
        <v>0</v>
      </c>
      <c r="D68" s="17">
        <f t="shared" si="20"/>
        <v>0</v>
      </c>
      <c r="E68" s="17">
        <f t="shared" si="20"/>
        <v>0</v>
      </c>
      <c r="F68" s="17">
        <f t="shared" si="20"/>
        <v>0</v>
      </c>
      <c r="G68" s="17">
        <f t="shared" si="20"/>
        <v>0</v>
      </c>
      <c r="H68" s="19">
        <f t="shared" si="21"/>
        <v>0</v>
      </c>
      <c r="I68" s="41"/>
    </row>
    <row r="69" spans="1:9" x14ac:dyDescent="0.25">
      <c r="A69" s="8">
        <v>5</v>
      </c>
      <c r="B69" s="17">
        <f t="shared" si="20"/>
        <v>1467382.1110375002</v>
      </c>
      <c r="C69" s="17">
        <f t="shared" si="20"/>
        <v>181116.87770520002</v>
      </c>
      <c r="D69" s="17">
        <f t="shared" si="20"/>
        <v>798255.86840440019</v>
      </c>
      <c r="E69" s="17">
        <f t="shared" si="20"/>
        <v>100620.48761400001</v>
      </c>
      <c r="F69" s="17">
        <f t="shared" si="20"/>
        <v>0</v>
      </c>
      <c r="G69" s="17">
        <f t="shared" si="20"/>
        <v>52407.066720030001</v>
      </c>
      <c r="H69" s="19">
        <f t="shared" si="21"/>
        <v>2599782.4114811304</v>
      </c>
      <c r="I69" s="41"/>
    </row>
    <row r="70" spans="1:9" x14ac:dyDescent="0.25">
      <c r="A70" s="8">
        <v>6</v>
      </c>
      <c r="B70" s="17">
        <f t="shared" si="20"/>
        <v>755492.16116845002</v>
      </c>
      <c r="C70" s="17">
        <f t="shared" si="20"/>
        <v>95589.463233300019</v>
      </c>
      <c r="D70" s="17">
        <f t="shared" si="20"/>
        <v>643132.61666615005</v>
      </c>
      <c r="E70" s="17">
        <f t="shared" si="20"/>
        <v>105651.51199470001</v>
      </c>
      <c r="F70" s="17">
        <f t="shared" si="20"/>
        <v>0</v>
      </c>
      <c r="G70" s="17">
        <f t="shared" si="20"/>
        <v>54922.578910380005</v>
      </c>
      <c r="H70" s="19">
        <f t="shared" si="21"/>
        <v>1654788.3319729799</v>
      </c>
      <c r="I70" s="41"/>
    </row>
    <row r="71" spans="1:9" x14ac:dyDescent="0.25">
      <c r="A71" s="8">
        <v>7</v>
      </c>
      <c r="B71" s="17">
        <f t="shared" si="20"/>
        <v>2300855.1501068007</v>
      </c>
      <c r="C71" s="17">
        <f t="shared" si="20"/>
        <v>503102.43807000003</v>
      </c>
      <c r="D71" s="17">
        <f t="shared" si="20"/>
        <v>3665101.2613399504</v>
      </c>
      <c r="E71" s="17">
        <f t="shared" si="20"/>
        <v>166023.80456310001</v>
      </c>
      <c r="F71" s="17">
        <f t="shared" si="20"/>
        <v>112359.54450230001</v>
      </c>
      <c r="G71" s="17">
        <f t="shared" si="20"/>
        <v>0</v>
      </c>
      <c r="H71" s="19">
        <f t="shared" si="21"/>
        <v>6747442.1985821519</v>
      </c>
      <c r="I71" s="41"/>
    </row>
    <row r="72" spans="1:9" x14ac:dyDescent="0.25">
      <c r="A72" s="8">
        <v>8</v>
      </c>
      <c r="B72" s="17">
        <f t="shared" si="20"/>
        <v>841019.57564035</v>
      </c>
      <c r="C72" s="17">
        <f t="shared" si="20"/>
        <v>52825.755997350003</v>
      </c>
      <c r="D72" s="17">
        <f t="shared" si="20"/>
        <v>981049.75423650024</v>
      </c>
      <c r="E72" s="17">
        <f t="shared" si="20"/>
        <v>0</v>
      </c>
      <c r="F72" s="17">
        <f t="shared" si="20"/>
        <v>0</v>
      </c>
      <c r="G72" s="17">
        <f t="shared" si="20"/>
        <v>0</v>
      </c>
      <c r="H72" s="19">
        <f t="shared" si="21"/>
        <v>1874895.0858742003</v>
      </c>
      <c r="I72" s="41"/>
    </row>
    <row r="73" spans="1:9" x14ac:dyDescent="0.25">
      <c r="A73" s="8">
        <v>9</v>
      </c>
      <c r="B73" s="17">
        <f t="shared" si="20"/>
        <v>415898.01547120005</v>
      </c>
      <c r="C73" s="17">
        <f t="shared" si="20"/>
        <v>110682.53637540001</v>
      </c>
      <c r="D73" s="17">
        <f t="shared" si="20"/>
        <v>1254402.0789212002</v>
      </c>
      <c r="E73" s="17">
        <f t="shared" si="20"/>
        <v>241489.17027360006</v>
      </c>
      <c r="F73" s="17">
        <f t="shared" si="20"/>
        <v>0</v>
      </c>
      <c r="G73" s="17">
        <f t="shared" si="20"/>
        <v>0</v>
      </c>
      <c r="H73" s="19">
        <f t="shared" si="21"/>
        <v>2022471.8010414005</v>
      </c>
      <c r="I73" s="41"/>
    </row>
    <row r="74" spans="1:9" x14ac:dyDescent="0.25">
      <c r="A74" s="8">
        <v>10</v>
      </c>
      <c r="B74" s="17">
        <f t="shared" si="20"/>
        <v>708535.93361525016</v>
      </c>
      <c r="C74" s="17">
        <f t="shared" si="20"/>
        <v>173570.34113414999</v>
      </c>
      <c r="D74" s="17">
        <f t="shared" si="20"/>
        <v>773939.25056435005</v>
      </c>
      <c r="E74" s="17">
        <f t="shared" si="20"/>
        <v>188663.41427625</v>
      </c>
      <c r="F74" s="17">
        <f t="shared" si="20"/>
        <v>0</v>
      </c>
      <c r="G74" s="17">
        <f t="shared" si="20"/>
        <v>0</v>
      </c>
      <c r="H74" s="19">
        <f t="shared" si="21"/>
        <v>1844708.9395900001</v>
      </c>
      <c r="I74" s="41"/>
    </row>
    <row r="75" spans="1:9" x14ac:dyDescent="0.25">
      <c r="A75" s="8">
        <v>11</v>
      </c>
      <c r="B75" s="17">
        <f t="shared" si="20"/>
        <v>513164.48683140008</v>
      </c>
      <c r="C75" s="17">
        <f t="shared" si="20"/>
        <v>60372.292568400015</v>
      </c>
      <c r="D75" s="17">
        <f t="shared" si="20"/>
        <v>1240986.0139060002</v>
      </c>
      <c r="E75" s="17">
        <f t="shared" si="20"/>
        <v>130806.63389820002</v>
      </c>
      <c r="F75" s="17">
        <f t="shared" si="20"/>
        <v>0</v>
      </c>
      <c r="G75" s="17">
        <f t="shared" si="20"/>
        <v>0</v>
      </c>
      <c r="H75" s="19">
        <f t="shared" si="21"/>
        <v>1945329.4272040003</v>
      </c>
      <c r="I75" s="41"/>
    </row>
    <row r="76" spans="1:9" x14ac:dyDescent="0.25">
      <c r="A76" s="8">
        <v>12</v>
      </c>
      <c r="B76" s="17">
        <f t="shared" si="20"/>
        <v>863239.93332177505</v>
      </c>
      <c r="C76" s="17">
        <f t="shared" si="20"/>
        <v>0</v>
      </c>
      <c r="D76" s="17">
        <f t="shared" si="20"/>
        <v>1743249.9479125503</v>
      </c>
      <c r="E76" s="17">
        <f t="shared" si="20"/>
        <v>393929.20900881005</v>
      </c>
      <c r="F76" s="17">
        <f t="shared" si="20"/>
        <v>0</v>
      </c>
      <c r="G76" s="17">
        <f t="shared" si="20"/>
        <v>0</v>
      </c>
      <c r="H76" s="19">
        <f t="shared" si="21"/>
        <v>3000419.0902431356</v>
      </c>
      <c r="I76" s="41"/>
    </row>
    <row r="77" spans="1:9" x14ac:dyDescent="0.25">
      <c r="A77" s="8">
        <v>13</v>
      </c>
      <c r="B77" s="17">
        <f t="shared" si="20"/>
        <v>682542.30764830008</v>
      </c>
      <c r="C77" s="17">
        <f t="shared" si="20"/>
        <v>65403.316949100008</v>
      </c>
      <c r="D77" s="17">
        <f t="shared" si="20"/>
        <v>1274526.1764440001</v>
      </c>
      <c r="E77" s="17">
        <f t="shared" si="20"/>
        <v>352171.70664900006</v>
      </c>
      <c r="F77" s="17">
        <f t="shared" si="20"/>
        <v>0</v>
      </c>
      <c r="G77" s="17">
        <f t="shared" si="20"/>
        <v>0</v>
      </c>
      <c r="H77" s="19">
        <f t="shared" si="21"/>
        <v>2374643.5076903999</v>
      </c>
      <c r="I77" s="41"/>
    </row>
    <row r="78" spans="1:9" x14ac:dyDescent="0.25">
      <c r="A78" s="8">
        <v>14</v>
      </c>
      <c r="B78" s="17">
        <f t="shared" si="20"/>
        <v>968472.19328475022</v>
      </c>
      <c r="C78" s="17">
        <f t="shared" si="20"/>
        <v>203756.48741835004</v>
      </c>
      <c r="D78" s="17">
        <f t="shared" si="20"/>
        <v>1948683.4434578002</v>
      </c>
      <c r="E78" s="17">
        <f t="shared" si="20"/>
        <v>72949.853520150005</v>
      </c>
      <c r="F78" s="17">
        <f t="shared" si="20"/>
        <v>147576.71516720002</v>
      </c>
      <c r="G78" s="17">
        <f t="shared" si="20"/>
        <v>0</v>
      </c>
      <c r="H78" s="19">
        <f t="shared" si="21"/>
        <v>3341438.6928482507</v>
      </c>
      <c r="I78" s="41"/>
    </row>
    <row r="79" spans="1:9" x14ac:dyDescent="0.25">
      <c r="A79" s="8">
        <v>15</v>
      </c>
      <c r="B79" s="17">
        <f t="shared" si="20"/>
        <v>872044.22598800017</v>
      </c>
      <c r="C79" s="17">
        <f t="shared" si="20"/>
        <v>422606.04797880002</v>
      </c>
      <c r="D79" s="17">
        <f t="shared" si="20"/>
        <v>3317122.0750082014</v>
      </c>
      <c r="E79" s="17">
        <f t="shared" si="20"/>
        <v>377326.8285525</v>
      </c>
      <c r="F79" s="17">
        <f t="shared" si="20"/>
        <v>152607.73954790001</v>
      </c>
      <c r="G79" s="17">
        <f t="shared" si="20"/>
        <v>232686.56587059001</v>
      </c>
      <c r="H79" s="19">
        <f t="shared" si="21"/>
        <v>5374393.4829459917</v>
      </c>
      <c r="I79" s="41"/>
    </row>
    <row r="80" spans="1:9" x14ac:dyDescent="0.25">
      <c r="A80" s="8">
        <v>16</v>
      </c>
      <c r="B80" s="17">
        <f t="shared" si="20"/>
        <v>685823.05655674997</v>
      </c>
      <c r="C80" s="17">
        <f t="shared" si="20"/>
        <v>143774.95402515001</v>
      </c>
      <c r="D80" s="17">
        <f t="shared" si="20"/>
        <v>2132661.8180397255</v>
      </c>
      <c r="E80" s="17">
        <f t="shared" si="20"/>
        <v>384226.17023962492</v>
      </c>
      <c r="F80" s="17">
        <f t="shared" si="20"/>
        <v>0</v>
      </c>
      <c r="G80" s="17">
        <f t="shared" si="20"/>
        <v>78911.520704940005</v>
      </c>
      <c r="H80" s="19">
        <f t="shared" si="21"/>
        <v>3425397.5195661904</v>
      </c>
      <c r="I80" s="41"/>
    </row>
    <row r="81" spans="1:11" x14ac:dyDescent="0.25">
      <c r="A81" s="8">
        <v>17</v>
      </c>
      <c r="B81" s="17">
        <f t="shared" ref="B81:G88" si="22">+B23*B52</f>
        <v>1610605.188861025</v>
      </c>
      <c r="C81" s="17">
        <f t="shared" si="22"/>
        <v>146566.70070524997</v>
      </c>
      <c r="D81" s="17">
        <f t="shared" si="22"/>
        <v>1947708.6004830995</v>
      </c>
      <c r="E81" s="17">
        <f t="shared" si="22"/>
        <v>312675.62817119999</v>
      </c>
      <c r="F81" s="17">
        <f t="shared" si="22"/>
        <v>0</v>
      </c>
      <c r="G81" s="17">
        <f t="shared" si="22"/>
        <v>0</v>
      </c>
      <c r="H81" s="19">
        <f t="shared" si="21"/>
        <v>4017556.1182205742</v>
      </c>
      <c r="I81" s="41"/>
    </row>
    <row r="82" spans="1:11" x14ac:dyDescent="0.25">
      <c r="A82" s="8">
        <v>18</v>
      </c>
      <c r="B82" s="17">
        <f t="shared" si="22"/>
        <v>13068709.99030314</v>
      </c>
      <c r="C82" s="17">
        <f t="shared" si="22"/>
        <v>1790959.7039575493</v>
      </c>
      <c r="D82" s="17">
        <f t="shared" si="22"/>
        <v>16892152.189836167</v>
      </c>
      <c r="E82" s="17">
        <f t="shared" si="22"/>
        <v>5115789.7350142263</v>
      </c>
      <c r="F82" s="17">
        <f t="shared" si="22"/>
        <v>1492466.4199646248</v>
      </c>
      <c r="G82" s="17">
        <f t="shared" si="22"/>
        <v>407221.3529078624</v>
      </c>
      <c r="H82" s="19">
        <f t="shared" si="21"/>
        <v>38767299.391983569</v>
      </c>
      <c r="I82" s="41"/>
    </row>
    <row r="83" spans="1:11" x14ac:dyDescent="0.25">
      <c r="A83" s="8">
        <v>19</v>
      </c>
      <c r="B83" s="17">
        <f t="shared" si="22"/>
        <v>0</v>
      </c>
      <c r="C83" s="17">
        <f t="shared" si="22"/>
        <v>0</v>
      </c>
      <c r="D83" s="17">
        <f t="shared" si="22"/>
        <v>0</v>
      </c>
      <c r="E83" s="17">
        <f t="shared" si="22"/>
        <v>0</v>
      </c>
      <c r="F83" s="17">
        <f t="shared" si="22"/>
        <v>0</v>
      </c>
      <c r="G83" s="17">
        <f t="shared" si="22"/>
        <v>0</v>
      </c>
      <c r="H83" s="19">
        <f t="shared" si="21"/>
        <v>0</v>
      </c>
      <c r="I83" s="41"/>
    </row>
    <row r="84" spans="1:11" x14ac:dyDescent="0.25">
      <c r="A84" s="8">
        <v>20</v>
      </c>
      <c r="B84" s="17">
        <f t="shared" si="22"/>
        <v>0</v>
      </c>
      <c r="C84" s="17">
        <f t="shared" si="22"/>
        <v>0</v>
      </c>
      <c r="D84" s="17">
        <f t="shared" si="22"/>
        <v>0</v>
      </c>
      <c r="E84" s="17">
        <f t="shared" si="22"/>
        <v>0</v>
      </c>
      <c r="F84" s="17">
        <f t="shared" si="22"/>
        <v>0</v>
      </c>
      <c r="G84" s="17">
        <f t="shared" si="22"/>
        <v>0</v>
      </c>
      <c r="H84" s="19">
        <f t="shared" si="21"/>
        <v>0</v>
      </c>
      <c r="I84" s="41"/>
    </row>
    <row r="85" spans="1:11" x14ac:dyDescent="0.25">
      <c r="A85" s="8">
        <v>21</v>
      </c>
      <c r="B85" s="17">
        <f t="shared" si="22"/>
        <v>0</v>
      </c>
      <c r="C85" s="17">
        <f t="shared" si="22"/>
        <v>0</v>
      </c>
      <c r="D85" s="17">
        <f t="shared" si="22"/>
        <v>0</v>
      </c>
      <c r="E85" s="17">
        <f t="shared" si="22"/>
        <v>0</v>
      </c>
      <c r="F85" s="17">
        <f t="shared" si="22"/>
        <v>0</v>
      </c>
      <c r="G85" s="17">
        <f t="shared" si="22"/>
        <v>0</v>
      </c>
      <c r="H85" s="19">
        <f t="shared" si="21"/>
        <v>0</v>
      </c>
      <c r="I85" s="41"/>
    </row>
    <row r="86" spans="1:11" x14ac:dyDescent="0.25">
      <c r="A86" s="8">
        <v>22</v>
      </c>
      <c r="B86" s="17">
        <f t="shared" si="22"/>
        <v>0</v>
      </c>
      <c r="C86" s="17">
        <f t="shared" si="22"/>
        <v>0</v>
      </c>
      <c r="D86" s="17">
        <f t="shared" si="22"/>
        <v>0</v>
      </c>
      <c r="E86" s="17">
        <f t="shared" si="22"/>
        <v>0</v>
      </c>
      <c r="F86" s="17">
        <f t="shared" si="22"/>
        <v>0</v>
      </c>
      <c r="G86" s="17">
        <f t="shared" si="22"/>
        <v>0</v>
      </c>
      <c r="H86" s="19">
        <f t="shared" si="21"/>
        <v>0</v>
      </c>
      <c r="I86" s="41"/>
    </row>
    <row r="87" spans="1:11" x14ac:dyDescent="0.25">
      <c r="A87" s="8">
        <v>23</v>
      </c>
      <c r="B87" s="17">
        <f t="shared" si="22"/>
        <v>0</v>
      </c>
      <c r="C87" s="17">
        <f t="shared" si="22"/>
        <v>0</v>
      </c>
      <c r="D87" s="17">
        <f t="shared" si="22"/>
        <v>0</v>
      </c>
      <c r="E87" s="17">
        <f t="shared" si="22"/>
        <v>0</v>
      </c>
      <c r="F87" s="17">
        <f t="shared" si="22"/>
        <v>0</v>
      </c>
      <c r="G87" s="17">
        <f t="shared" si="22"/>
        <v>0</v>
      </c>
      <c r="H87" s="19">
        <f t="shared" si="21"/>
        <v>0</v>
      </c>
      <c r="I87" s="41"/>
    </row>
    <row r="88" spans="1:11" x14ac:dyDescent="0.25">
      <c r="A88" s="8">
        <v>24</v>
      </c>
      <c r="B88" s="17">
        <f t="shared" si="22"/>
        <v>0</v>
      </c>
      <c r="C88" s="17">
        <f t="shared" si="22"/>
        <v>0</v>
      </c>
      <c r="D88" s="17">
        <f t="shared" si="22"/>
        <v>0</v>
      </c>
      <c r="E88" s="17">
        <f t="shared" si="22"/>
        <v>0</v>
      </c>
      <c r="F88" s="17">
        <f t="shared" si="22"/>
        <v>0</v>
      </c>
      <c r="G88" s="17">
        <f t="shared" si="22"/>
        <v>0</v>
      </c>
      <c r="H88" s="19">
        <f t="shared" si="21"/>
        <v>0</v>
      </c>
      <c r="I88" s="41"/>
    </row>
    <row r="89" spans="1:11" x14ac:dyDescent="0.25">
      <c r="A89" s="14" t="s">
        <v>9</v>
      </c>
      <c r="B89" s="20">
        <f>SUM(B65:B88)</f>
        <v>25753784.329834692</v>
      </c>
      <c r="C89" s="20">
        <f t="shared" ref="C89:H89" si="23">SUM(C65:C88)</f>
        <v>3950326.9161179992</v>
      </c>
      <c r="D89" s="20">
        <f t="shared" si="23"/>
        <v>38612971.095220096</v>
      </c>
      <c r="E89" s="20">
        <f t="shared" si="23"/>
        <v>7942324.1537753614</v>
      </c>
      <c r="F89" s="20">
        <f t="shared" si="23"/>
        <v>1905010.4191820249</v>
      </c>
      <c r="G89" s="20">
        <f t="shared" si="23"/>
        <v>826149.08511380246</v>
      </c>
      <c r="H89" s="20">
        <f t="shared" si="23"/>
        <v>78990565.999243975</v>
      </c>
      <c r="I89" s="20"/>
      <c r="J89" s="27" t="s">
        <v>40</v>
      </c>
    </row>
    <row r="90" spans="1:11" x14ac:dyDescent="0.25">
      <c r="F90" s="21"/>
      <c r="H90" s="22">
        <f>+'FY22'!H89</f>
        <v>77352889.458777741</v>
      </c>
      <c r="I90" s="22"/>
      <c r="J90" s="27" t="s">
        <v>36</v>
      </c>
    </row>
    <row r="91" spans="1:11" x14ac:dyDescent="0.25">
      <c r="H91" s="28">
        <f>+H89-H90</f>
        <v>1637676.5404662341</v>
      </c>
      <c r="I91" s="28"/>
      <c r="J91" s="27" t="s">
        <v>14</v>
      </c>
      <c r="K91" s="55">
        <f>+H91/H90</f>
        <v>2.1171497948230766E-2</v>
      </c>
    </row>
    <row r="92" spans="1:11" x14ac:dyDescent="0.25">
      <c r="H92" s="44">
        <f>+H91*0.2545</f>
        <v>416788.67954865657</v>
      </c>
      <c r="I92" s="44"/>
      <c r="J92" s="27" t="s">
        <v>94</v>
      </c>
    </row>
    <row r="93" spans="1:11" x14ac:dyDescent="0.25">
      <c r="H93" s="44">
        <f>+H91+H92</f>
        <v>2054465.2200148907</v>
      </c>
      <c r="I93" s="44"/>
      <c r="J93" s="27" t="s">
        <v>22</v>
      </c>
    </row>
    <row r="94" spans="1:11" x14ac:dyDescent="0.25">
      <c r="H94" s="25"/>
      <c r="I94" s="25"/>
    </row>
    <row r="95" spans="1:11" x14ac:dyDescent="0.25">
      <c r="F95" s="21"/>
      <c r="H95" s="54"/>
      <c r="I95" s="26"/>
    </row>
    <row r="96" spans="1:11" x14ac:dyDescent="0.25">
      <c r="E96" s="1"/>
      <c r="H96" s="26"/>
      <c r="I96" s="26"/>
    </row>
    <row r="97" spans="8:9" x14ac:dyDescent="0.25">
      <c r="H97" s="25"/>
      <c r="I97" s="25"/>
    </row>
  </sheetData>
  <pageMargins left="0" right="0" top="0.25" bottom="0.25" header="0.3" footer="0.3"/>
  <pageSetup fitToHeight="2" orientation="landscape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Comments</vt:lpstr>
      <vt:lpstr>Summary</vt:lpstr>
      <vt:lpstr>SY19Current</vt:lpstr>
      <vt:lpstr>SY19 (Scenario #1)</vt:lpstr>
      <vt:lpstr>SY19</vt:lpstr>
      <vt:lpstr>FY20</vt:lpstr>
      <vt:lpstr>FY21</vt:lpstr>
      <vt:lpstr>FY22</vt:lpstr>
      <vt:lpstr>FY23</vt:lpstr>
      <vt:lpstr>Raise</vt:lpstr>
      <vt:lpstr>'FY20'!Print_Area</vt:lpstr>
      <vt:lpstr>'FY21'!Print_Area</vt:lpstr>
      <vt:lpstr>'FY22'!Print_Area</vt:lpstr>
      <vt:lpstr>'FY23'!Print_Area</vt:lpstr>
      <vt:lpstr>'SY19'!Print_Area</vt:lpstr>
      <vt:lpstr>'SY19 (Scenario #1)'!Print_Area</vt:lpstr>
      <vt:lpstr>Raise!Print_Titles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Defrancis</dc:creator>
  <cp:lastModifiedBy>Karen Defrancis</cp:lastModifiedBy>
  <cp:lastPrinted>2019-01-15T21:31:00Z</cp:lastPrinted>
  <dcterms:created xsi:type="dcterms:W3CDTF">2017-05-12T18:33:26Z</dcterms:created>
  <dcterms:modified xsi:type="dcterms:W3CDTF">2019-07-29T19:36:54Z</dcterms:modified>
</cp:coreProperties>
</file>